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Our Buying Secrets Webinars\Webinar 9\"/>
    </mc:Choice>
  </mc:AlternateContent>
  <bookViews>
    <workbookView xWindow="0" yWindow="0" windowWidth="28800" windowHeight="18000"/>
  </bookViews>
  <sheets>
    <sheet name="Cost Estimate Crochet Cat" sheetId="3" r:id="rId1"/>
    <sheet name="Worked Example" sheetId="4" r:id="rId2"/>
  </sheets>
  <calcPr calcId="162913" iterateDelta="1E-4"/>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20" i="3" l="1"/>
  <c r="G26" i="3" s="1"/>
  <c r="G21" i="3"/>
  <c r="H66" i="4" l="1"/>
  <c r="H65" i="4"/>
  <c r="E66" i="4"/>
  <c r="H55" i="4"/>
  <c r="E55" i="4"/>
  <c r="E63" i="4"/>
  <c r="E61" i="4"/>
  <c r="H53" i="4"/>
  <c r="H48" i="4"/>
  <c r="E48" i="4"/>
  <c r="E56" i="4" l="1"/>
  <c r="E47" i="4"/>
  <c r="G47" i="4"/>
  <c r="H21" i="4"/>
  <c r="H22" i="4"/>
  <c r="H23" i="4"/>
  <c r="H24" i="4"/>
  <c r="F22" i="4"/>
  <c r="F23" i="4"/>
  <c r="F24" i="4"/>
  <c r="F21" i="4"/>
  <c r="E28" i="4"/>
  <c r="E29" i="4"/>
  <c r="H29" i="4" s="1"/>
  <c r="E30" i="4"/>
  <c r="H30" i="4"/>
  <c r="E31" i="4"/>
  <c r="H31" i="4"/>
  <c r="E32" i="4"/>
  <c r="H32" i="4" s="1"/>
  <c r="E33" i="4"/>
  <c r="H33" i="4" s="1"/>
  <c r="E34" i="4"/>
  <c r="H34" i="4"/>
  <c r="E35" i="4"/>
  <c r="H35" i="4"/>
  <c r="E36" i="4"/>
  <c r="H36" i="4" s="1"/>
  <c r="E37" i="4"/>
  <c r="H37" i="4"/>
  <c r="E38" i="4"/>
  <c r="H38" i="4"/>
  <c r="E39" i="4"/>
  <c r="H39" i="4"/>
  <c r="E40" i="4"/>
  <c r="H40" i="4" s="1"/>
  <c r="E41" i="4"/>
  <c r="H41" i="4" s="1"/>
  <c r="E42" i="4"/>
  <c r="H42" i="4" s="1"/>
  <c r="E43" i="4"/>
  <c r="H43" i="4"/>
  <c r="E44" i="4"/>
  <c r="H44" i="4"/>
  <c r="E45" i="4"/>
  <c r="H45" i="4" s="1"/>
  <c r="E46" i="4"/>
  <c r="H46" i="4" s="1"/>
  <c r="H28" i="4"/>
  <c r="E27" i="4"/>
  <c r="H27" i="4" s="1"/>
  <c r="F18" i="4"/>
  <c r="F19" i="4"/>
  <c r="F20" i="4"/>
  <c r="F17" i="4"/>
  <c r="H17" i="4"/>
  <c r="H18" i="4"/>
  <c r="H19" i="4"/>
  <c r="H20" i="4"/>
  <c r="F15" i="4"/>
  <c r="F13" i="4"/>
  <c r="E13" i="4" s="1"/>
  <c r="H13" i="4" s="1"/>
  <c r="H12" i="4"/>
  <c r="F12" i="4"/>
  <c r="E15" i="4"/>
  <c r="H11" i="4"/>
  <c r="H15" i="4" s="1"/>
  <c r="H47" i="4"/>
  <c r="G55" i="4"/>
  <c r="H54" i="4"/>
  <c r="H52" i="4"/>
  <c r="H51" i="4"/>
  <c r="G22" i="3"/>
  <c r="G33" i="3"/>
  <c r="G31" i="3"/>
  <c r="F26" i="3"/>
  <c r="D26" i="3"/>
  <c r="G25" i="3"/>
  <c r="G24" i="3"/>
  <c r="G23" i="3"/>
  <c r="G19" i="3"/>
  <c r="G18" i="3"/>
  <c r="G17" i="3"/>
  <c r="G16" i="3"/>
  <c r="G15" i="3"/>
  <c r="G28" i="3"/>
  <c r="G29" i="3" s="1"/>
  <c r="G32" i="3" l="1"/>
  <c r="G34" i="3" s="1"/>
  <c r="H49" i="4"/>
  <c r="H58" i="4" s="1"/>
  <c r="H59" i="4" l="1"/>
  <c r="E59" i="4" s="1"/>
  <c r="E58" i="4"/>
  <c r="H62" i="4"/>
  <c r="H64" i="4" l="1"/>
  <c r="E62" i="4"/>
  <c r="E64" i="4" s="1"/>
</calcChain>
</file>

<file path=xl/comments1.xml><?xml version="1.0" encoding="utf-8"?>
<comments xmlns="http://schemas.openxmlformats.org/spreadsheetml/2006/main">
  <authors>
    <author>Admin</author>
  </authors>
  <commentList>
    <comment ref="E56" authorId="0" shapeId="0">
      <text>
        <r>
          <rPr>
            <b/>
            <sz val="9"/>
            <color indexed="81"/>
            <rFont val="Tahoma"/>
            <family val="2"/>
          </rPr>
          <t>Admin:</t>
        </r>
        <r>
          <rPr>
            <sz val="9"/>
            <color indexed="81"/>
            <rFont val="Tahoma"/>
            <family val="2"/>
          </rPr>
          <t xml:space="preserve">
Amortized tooling over number of bottles
</t>
        </r>
      </text>
    </comment>
  </commentList>
</comments>
</file>

<file path=xl/sharedStrings.xml><?xml version="1.0" encoding="utf-8"?>
<sst xmlns="http://schemas.openxmlformats.org/spreadsheetml/2006/main" count="200" uniqueCount="135">
  <si>
    <t>China</t>
  </si>
  <si>
    <t>Material Spec</t>
  </si>
  <si>
    <t>Weight</t>
  </si>
  <si>
    <t>Purchased Parts</t>
  </si>
  <si>
    <t>Packaging</t>
  </si>
  <si>
    <t>Plastic Bag</t>
  </si>
  <si>
    <t>Cost Estimate</t>
  </si>
  <si>
    <t>Total Landed Cost</t>
  </si>
  <si>
    <t>NA</t>
  </si>
  <si>
    <t>Manufactured Cost</t>
  </si>
  <si>
    <t>Ex works Piece Price</t>
  </si>
  <si>
    <t>Items</t>
  </si>
  <si>
    <t>Direct/Indirect Material cost</t>
  </si>
  <si>
    <t>Product:</t>
  </si>
  <si>
    <t xml:space="preserve">Supplier </t>
  </si>
  <si>
    <t>Cycle Time (Seconds)</t>
  </si>
  <si>
    <t>Supplier Location</t>
  </si>
  <si>
    <t>CNY</t>
  </si>
  <si>
    <t>USD</t>
  </si>
  <si>
    <t>FX Rate @ 9/10/2017</t>
  </si>
  <si>
    <t>Import Duty/Taxes</t>
  </si>
  <si>
    <t>Logistics CNY to USA by Sea</t>
  </si>
  <si>
    <t>Per Piece</t>
  </si>
  <si>
    <t>Link To Similar Product</t>
  </si>
  <si>
    <t>Manufacturing Process</t>
  </si>
  <si>
    <t>Estimate Currency</t>
  </si>
  <si>
    <t>Crochet Cat Doll</t>
  </si>
  <si>
    <t>https://www.alibaba.com/product-detail/Hand-Knit-Doll-Crochet-Toy-Knitted_60031187521.html?spm=a2700.7724838.2017115.77.22262df0lHvsxE</t>
  </si>
  <si>
    <t>Stuffing</t>
  </si>
  <si>
    <t>Eye Assembly</t>
  </si>
  <si>
    <t>Nose Assembly</t>
  </si>
  <si>
    <t>Collar Assembly</t>
  </si>
  <si>
    <t>130g</t>
  </si>
  <si>
    <t>Glass Eye Beads</t>
  </si>
  <si>
    <t>Plastic Nose</t>
  </si>
  <si>
    <t>18/kg</t>
  </si>
  <si>
    <t>Not Selected</t>
  </si>
  <si>
    <t>Sewing/Crochet</t>
  </si>
  <si>
    <t>Cashmere Yarn</t>
  </si>
  <si>
    <t>Barcode/labels</t>
  </si>
  <si>
    <t>Whiskers Assembly</t>
  </si>
  <si>
    <t xml:space="preserve">Product Cost Estimate - Crochet Cat </t>
  </si>
  <si>
    <t>Backing Fabric Cutting</t>
  </si>
  <si>
    <t>Why Do You Need to Know This?</t>
  </si>
  <si>
    <t>Machine/Labour Rate per hr</t>
  </si>
  <si>
    <t>Printing/Dyeing</t>
  </si>
  <si>
    <t>Factory Mark-up</t>
  </si>
  <si>
    <t>Customs Clearance</t>
  </si>
  <si>
    <t>The more specific you can be with material spec the better (including pricing to match how your supplier orders)</t>
  </si>
  <si>
    <t>Shipping/Logistics</t>
  </si>
  <si>
    <r>
      <rPr>
        <b/>
        <sz val="11"/>
        <color theme="1"/>
        <rFont val="Calibri"/>
        <family val="2"/>
        <scheme val="minor"/>
      </rPr>
      <t>NOTE:</t>
    </r>
    <r>
      <rPr>
        <sz val="11"/>
        <color theme="1"/>
        <rFont val="Calibri"/>
        <family val="2"/>
        <scheme val="minor"/>
      </rPr>
      <t xml:space="preserve"> Beyond understanding the cost of your product in a cost estimate you should also consider how you intend to add your own profit and also consider the cost of sale in your calculations for profitability</t>
    </r>
  </si>
  <si>
    <t>Printed Cardboard</t>
  </si>
  <si>
    <t>Copper Plating</t>
  </si>
  <si>
    <t>Vacuum Process</t>
  </si>
  <si>
    <t>Profit</t>
  </si>
  <si>
    <t>Polish</t>
  </si>
  <si>
    <t>Electro Plating (Colour)</t>
  </si>
  <si>
    <t>Final inspection of product</t>
  </si>
  <si>
    <t>Pollimer Spray Process</t>
  </si>
  <si>
    <t>Cloth Bag</t>
  </si>
  <si>
    <t>Lid application to bottle</t>
  </si>
  <si>
    <t>Boxing of Product</t>
  </si>
  <si>
    <t>Arrange/Prep Stainless Tube</t>
  </si>
  <si>
    <t>Cut Tube To Bottle Blank</t>
  </si>
  <si>
    <t>Clean Tube and Water Form</t>
  </si>
  <si>
    <t>Make inner wall (as above)</t>
  </si>
  <si>
    <t>Weld inner and outer wall</t>
  </si>
  <si>
    <t xml:space="preserve">Form Mouth </t>
  </si>
  <si>
    <t>Form Thread</t>
  </si>
  <si>
    <t>Ultrasonic wave cleaning</t>
  </si>
  <si>
    <t>Bracelet Assembly 304 8x2x225</t>
  </si>
  <si>
    <t>Polish Bottle</t>
  </si>
  <si>
    <t>Logo application (TBD process?)</t>
  </si>
  <si>
    <t>Bracelet 304 10x2x225</t>
  </si>
  <si>
    <t>Necklace 304 4x2x125 &amp; Charms</t>
  </si>
  <si>
    <t>Printed Cardboard (dividers?)</t>
  </si>
  <si>
    <t>Barcode/labels (external or shipping carton)</t>
  </si>
  <si>
    <t>304 Stainless Steel</t>
  </si>
  <si>
    <t>Lid Assembly</t>
  </si>
  <si>
    <t>Charms</t>
  </si>
  <si>
    <t xml:space="preserve">Necklace 304 4x2x125 </t>
  </si>
  <si>
    <t>Trim</t>
  </si>
  <si>
    <t>Unit Weight</t>
  </si>
  <si>
    <t xml:space="preserve">Materials cost </t>
  </si>
  <si>
    <t>cost per unit</t>
  </si>
  <si>
    <t>qty ready</t>
  </si>
  <si>
    <t>mat wght g's</t>
  </si>
  <si>
    <t>280g finished bottle materials</t>
  </si>
  <si>
    <t>Material Usage</t>
  </si>
  <si>
    <t>Material Cost</t>
  </si>
  <si>
    <t>Machine/Labor</t>
  </si>
  <si>
    <t>Cycle Time</t>
  </si>
  <si>
    <t>Cost</t>
  </si>
  <si>
    <t>Process Step</t>
  </si>
  <si>
    <t>Transfer process</t>
  </si>
  <si>
    <t>Materials</t>
  </si>
  <si>
    <t>Category</t>
  </si>
  <si>
    <t>Raw Materials</t>
  </si>
  <si>
    <t>Total Raw Weight</t>
  </si>
  <si>
    <t>Cost From Alibaba</t>
  </si>
  <si>
    <t>Bamboo Bottle Brush</t>
  </si>
  <si>
    <t xml:space="preserve">Small polishing brush </t>
  </si>
  <si>
    <t>Polishing Cloth</t>
  </si>
  <si>
    <t>Uninformed</t>
  </si>
  <si>
    <t>Need more info</t>
  </si>
  <si>
    <t>Material weight is a key cost driver of any Product in any assembly</t>
  </si>
  <si>
    <t>The process used to manufacture your Product can also have a big impact on cost. The more you understand about the process the better. Critical things to consider that drive cost in process include labour required (skilled or not skilled), manufacturing steps and weather or not any other special equipment or consumables are required to support production. In this case study the type of yarn used, the type of beads for the eyes/nose and the assembly methods (manual vs automated) have potential to significantly change the cost.</t>
  </si>
  <si>
    <t>Packaging can also drive up cost. Labeling, individual Product packaging and also bulk packaging methods can all influence cost significantly and may change dramatically depending on your target market (you don’t see jewelers selling diamond rings in plastic wrappers)</t>
  </si>
  <si>
    <t>The "manufactured cost" is the cost to the factory for producing the Product or assembly</t>
  </si>
  <si>
    <t>Mark ups include profit but there are also other critical considerations such as the cost of sale. Usually there is a sweet spot for any business to be profitable and sustainable but also competative on pricing. The more you understand the markups on your Product the better positioned you will be to negotiate a better purchase price.</t>
  </si>
  <si>
    <t>The "Ex Works" price is the total of all cost elements to have your Products completed and ready for shipping</t>
  </si>
  <si>
    <t>The "Landed Cost" refers to the complete cost of the Product as delivered to the point where the end customer then has a chance to buy</t>
  </si>
  <si>
    <t>Purchased Parts are items that may not be made by your supplier but are used in your Product. The supplier will usually buy these for use in their process. (switches, buttons, screws &amp; bolts etc are commonly purchased parts)</t>
  </si>
  <si>
    <t>1000pcs</t>
  </si>
  <si>
    <t xml:space="preserve">Product Cost Estimate - Water Bottle </t>
  </si>
  <si>
    <t>Care pack</t>
  </si>
  <si>
    <t>E21-24</t>
  </si>
  <si>
    <t>Process video YouTube</t>
  </si>
  <si>
    <t>Cost From Supplier</t>
  </si>
  <si>
    <t>Supplier Video</t>
  </si>
  <si>
    <t>Supplier Info (skype)</t>
  </si>
  <si>
    <t>Estimate</t>
  </si>
  <si>
    <t>Total Material &amp; Process cost ea.</t>
  </si>
  <si>
    <t>Manufactured Cost (Packed)</t>
  </si>
  <si>
    <t>Stainless Steel Water Bottle</t>
  </si>
  <si>
    <t>FX Rate @ 9/06/2018</t>
  </si>
  <si>
    <t>TBD</t>
  </si>
  <si>
    <t>Planned Production of 1000pcs</t>
  </si>
  <si>
    <t>Ea.</t>
  </si>
  <si>
    <t>Tooling TBA</t>
  </si>
  <si>
    <t>Removed</t>
  </si>
  <si>
    <t>Amazon/Offline</t>
  </si>
  <si>
    <t>per 1000pcs</t>
  </si>
  <si>
    <t>Est. Retail</t>
  </si>
  <si>
    <t>After the Products leave the factory there are still costs to have it delivered to your customer or warehouse location (Amazon warehouse or similar). The more specific you are with these costs the more accurate your estimate will be. Customs code and type of shipping used (land, sea or air) as well as IncoTerms will all play a role in this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</si>
</sst>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4" formatCode="_-&quot;$&quot;* #,##0.00_-;\-&quot;$&quot;* #,##0.00_-;_-&quot;$&quot;* &quot;-&quot;??_-;_-@_-"/>
    <numFmt numFmtId="43" formatCode="_-* #,##0.00_-;\-* #,##0.00_-;_-* &quot;-&quot;??_-;_-@_-"/>
    <numFmt numFmtId="164" formatCode="_-&quot;$&quot;* #,##0_-;\-&quot;$&quot;* #,##0_-;_-&quot;$&quot;* &quot;-&quot;??_-;_-@_-"/>
    <numFmt numFmtId="165" formatCode="_-* #,##0_-;\-* #,##0_-;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sz val="11"/>
      <color rgb="FFFF0000"/>
      <name val="Calibri"/>
      <family val="2"/>
      <scheme val="minor"/>
    </font>
    <font>
      <sz val="11"/>
      <name val="Calibri"/>
      <family val="2"/>
      <scheme val="minor"/>
    </font>
    <font>
      <b/>
      <sz val="10"/>
      <color theme="1"/>
      <name val="Calibri"/>
      <family val="2"/>
      <scheme val="minor"/>
    </font>
    <font>
      <sz val="9"/>
      <color indexed="81"/>
      <name val="Tahoma"/>
      <family val="2"/>
    </font>
    <font>
      <b/>
      <sz val="9"/>
      <color indexed="81"/>
      <name val="Tahoma"/>
      <family val="2"/>
    </font>
    <font>
      <b/>
      <sz val="11"/>
      <color rgb="FFFF0000"/>
      <name val="Calibri"/>
      <family val="2"/>
      <scheme val="minor"/>
    </font>
    <font>
      <b/>
      <sz val="11"/>
      <color rgb="FF00B0F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8" tint="0.79998168889431442"/>
        <bgColor indexed="64"/>
      </patternFill>
    </fill>
  </fills>
  <borders count="12">
    <border>
      <left/>
      <right/>
      <top/>
      <bottom/>
      <diagonal/>
    </border>
    <border>
      <left/>
      <right/>
      <top style="thin">
        <color auto="1"/>
      </top>
      <bottom style="double">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double">
        <color auto="1"/>
      </bottom>
      <diagonal/>
    </border>
    <border>
      <left/>
      <right/>
      <top style="thin">
        <color auto="1"/>
      </top>
      <bottom style="thin">
        <color auto="1"/>
      </bottom>
      <diagonal/>
    </border>
  </borders>
  <cellStyleXfs count="5">
    <xf numFmtId="0" fontId="0" fillId="0" borderId="0"/>
    <xf numFmtId="44"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44">
    <xf numFmtId="0" fontId="0" fillId="0" borderId="0" xfId="0"/>
    <xf numFmtId="0" fontId="0" fillId="2" borderId="0" xfId="0" applyFill="1"/>
    <xf numFmtId="0" fontId="2" fillId="2" borderId="0" xfId="0" applyFont="1" applyFill="1"/>
    <xf numFmtId="0" fontId="0" fillId="2" borderId="0" xfId="0" applyFill="1" applyAlignment="1">
      <alignment wrapText="1"/>
    </xf>
    <xf numFmtId="44" fontId="0" fillId="2" borderId="0" xfId="1" applyFont="1" applyFill="1"/>
    <xf numFmtId="0" fontId="2" fillId="2" borderId="0" xfId="0" applyFont="1" applyFill="1" applyBorder="1"/>
    <xf numFmtId="0" fontId="0" fillId="2" borderId="0" xfId="0" applyFill="1" applyBorder="1"/>
    <xf numFmtId="44" fontId="0" fillId="2" borderId="0" xfId="1" applyFont="1" applyFill="1" applyBorder="1"/>
    <xf numFmtId="0" fontId="2" fillId="2" borderId="1" xfId="0" applyFont="1" applyFill="1" applyBorder="1"/>
    <xf numFmtId="44" fontId="2" fillId="2" borderId="1" xfId="0" applyNumberFormat="1" applyFont="1" applyFill="1" applyBorder="1"/>
    <xf numFmtId="44" fontId="0" fillId="2" borderId="0" xfId="0" applyNumberFormat="1" applyFill="1"/>
    <xf numFmtId="0" fontId="2" fillId="2" borderId="2" xfId="0" applyFont="1" applyFill="1" applyBorder="1" applyAlignment="1">
      <alignment horizontal="center" vertical="center"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0" xfId="0" applyFont="1" applyFill="1" applyAlignment="1">
      <alignment horizontal="center"/>
    </xf>
    <xf numFmtId="0" fontId="4" fillId="2" borderId="0" xfId="2" applyFill="1"/>
    <xf numFmtId="0" fontId="2" fillId="2" borderId="8" xfId="0" applyFont="1" applyFill="1" applyBorder="1" applyAlignment="1">
      <alignment horizontal="center" vertical="center" wrapText="1"/>
    </xf>
    <xf numFmtId="0" fontId="0" fillId="2" borderId="9" xfId="0" applyFill="1" applyBorder="1" applyAlignment="1">
      <alignment horizontal="right"/>
    </xf>
    <xf numFmtId="44" fontId="0" fillId="2" borderId="9" xfId="1" applyFont="1" applyFill="1" applyBorder="1"/>
    <xf numFmtId="44" fontId="2" fillId="2" borderId="10" xfId="0" applyNumberFormat="1" applyFont="1" applyFill="1" applyBorder="1"/>
    <xf numFmtId="0" fontId="0" fillId="2" borderId="9" xfId="0" applyFont="1" applyFill="1" applyBorder="1"/>
    <xf numFmtId="0" fontId="0" fillId="2" borderId="9" xfId="0" applyFill="1" applyBorder="1"/>
    <xf numFmtId="0" fontId="2" fillId="2" borderId="10" xfId="0" applyFont="1" applyFill="1" applyBorder="1"/>
    <xf numFmtId="0" fontId="2" fillId="2" borderId="9" xfId="0" applyFont="1" applyFill="1" applyBorder="1"/>
    <xf numFmtId="44" fontId="2" fillId="2" borderId="9" xfId="0" applyNumberFormat="1" applyFont="1" applyFill="1" applyBorder="1"/>
    <xf numFmtId="0" fontId="0" fillId="2" borderId="2" xfId="0" applyFill="1" applyBorder="1" applyAlignment="1">
      <alignment horizontal="center"/>
    </xf>
    <xf numFmtId="0" fontId="0" fillId="2" borderId="7" xfId="0" applyFill="1" applyBorder="1" applyAlignment="1">
      <alignment horizontal="center"/>
    </xf>
    <xf numFmtId="0" fontId="0" fillId="2" borderId="9" xfId="0" applyNumberFormat="1" applyFill="1" applyBorder="1" applyAlignment="1">
      <alignment horizontal="left"/>
    </xf>
    <xf numFmtId="0" fontId="2" fillId="2" borderId="0" xfId="0" applyFont="1" applyFill="1" applyBorder="1" applyAlignment="1">
      <alignment horizontal="center" vertical="center" wrapText="1"/>
    </xf>
    <xf numFmtId="0" fontId="0" fillId="2" borderId="0" xfId="0" applyFill="1" applyBorder="1" applyAlignment="1">
      <alignment horizontal="center"/>
    </xf>
    <xf numFmtId="0" fontId="0" fillId="2" borderId="0" xfId="0" applyFill="1" applyAlignment="1">
      <alignment horizontal="center"/>
    </xf>
    <xf numFmtId="0" fontId="0" fillId="2" borderId="9" xfId="0" applyFill="1" applyBorder="1" applyAlignment="1">
      <alignment horizontal="center"/>
    </xf>
    <xf numFmtId="44" fontId="0" fillId="2" borderId="9" xfId="1" applyFont="1" applyFill="1" applyBorder="1" applyAlignment="1">
      <alignment horizontal="center"/>
    </xf>
    <xf numFmtId="0" fontId="0" fillId="2" borderId="0" xfId="0" applyFill="1" applyAlignment="1">
      <alignment vertical="top" wrapText="1"/>
    </xf>
    <xf numFmtId="0" fontId="0" fillId="2" borderId="11" xfId="0" applyFill="1" applyBorder="1"/>
    <xf numFmtId="0" fontId="0" fillId="2" borderId="0" xfId="0" applyFill="1" applyAlignment="1">
      <alignment vertical="top"/>
    </xf>
    <xf numFmtId="0" fontId="0" fillId="2" borderId="9" xfId="0" applyFill="1" applyBorder="1" applyAlignment="1">
      <alignment vertical="top"/>
    </xf>
    <xf numFmtId="44" fontId="0" fillId="2" borderId="9" xfId="0" applyNumberFormat="1" applyFill="1" applyBorder="1" applyAlignment="1">
      <alignment vertical="top"/>
    </xf>
    <xf numFmtId="0" fontId="0" fillId="3" borderId="9" xfId="0" applyFill="1" applyBorder="1"/>
    <xf numFmtId="44" fontId="0" fillId="3" borderId="9" xfId="1" applyFont="1" applyFill="1" applyBorder="1"/>
    <xf numFmtId="44" fontId="0" fillId="3" borderId="0" xfId="1" applyFont="1" applyFill="1"/>
    <xf numFmtId="44" fontId="0" fillId="3" borderId="0" xfId="1" applyFont="1" applyFill="1" applyBorder="1"/>
    <xf numFmtId="0" fontId="2" fillId="3" borderId="10" xfId="0" applyFont="1" applyFill="1" applyBorder="1"/>
    <xf numFmtId="44" fontId="2" fillId="3" borderId="10" xfId="0" applyNumberFormat="1" applyFont="1" applyFill="1" applyBorder="1"/>
    <xf numFmtId="44" fontId="2" fillId="3" borderId="1" xfId="0" applyNumberFormat="1" applyFont="1" applyFill="1" applyBorder="1"/>
    <xf numFmtId="0" fontId="2" fillId="3" borderId="9" xfId="0" applyFont="1" applyFill="1" applyBorder="1"/>
    <xf numFmtId="0" fontId="2" fillId="3" borderId="0" xfId="0" applyFont="1" applyFill="1" applyBorder="1"/>
    <xf numFmtId="44" fontId="2" fillId="3" borderId="9" xfId="0" applyNumberFormat="1" applyFont="1" applyFill="1" applyBorder="1"/>
    <xf numFmtId="0" fontId="0" fillId="3" borderId="9" xfId="0" applyNumberFormat="1" applyFill="1" applyBorder="1" applyAlignment="1">
      <alignment vertical="top"/>
    </xf>
    <xf numFmtId="0" fontId="0" fillId="3" borderId="9" xfId="0" applyFill="1" applyBorder="1" applyAlignment="1">
      <alignment vertical="top"/>
    </xf>
    <xf numFmtId="0" fontId="0" fillId="3" borderId="0" xfId="0" applyFill="1" applyAlignment="1">
      <alignment vertical="top"/>
    </xf>
    <xf numFmtId="44" fontId="0" fillId="3" borderId="9" xfId="0" applyNumberFormat="1" applyFill="1" applyBorder="1" applyAlignment="1">
      <alignment vertical="top"/>
    </xf>
    <xf numFmtId="0" fontId="2" fillId="3" borderId="1" xfId="0" applyFont="1" applyFill="1" applyBorder="1"/>
    <xf numFmtId="0" fontId="0" fillId="3" borderId="0" xfId="0" applyFill="1"/>
    <xf numFmtId="0" fontId="0" fillId="3" borderId="9" xfId="0" applyNumberFormat="1" applyFill="1" applyBorder="1" applyAlignment="1">
      <alignment horizontal="left"/>
    </xf>
    <xf numFmtId="0" fontId="0" fillId="3" borderId="9" xfId="0" applyNumberFormat="1" applyFill="1" applyBorder="1" applyAlignment="1">
      <alignment horizontal="left"/>
    </xf>
    <xf numFmtId="44" fontId="0" fillId="3" borderId="0" xfId="0" applyNumberFormat="1" applyFill="1"/>
    <xf numFmtId="0" fontId="0" fillId="4" borderId="9" xfId="0" applyFont="1" applyFill="1" applyBorder="1"/>
    <xf numFmtId="0" fontId="0" fillId="4" borderId="9" xfId="0" applyFill="1" applyBorder="1"/>
    <xf numFmtId="0" fontId="0" fillId="4" borderId="9" xfId="0" applyFill="1" applyBorder="1" applyAlignment="1">
      <alignment horizontal="right"/>
    </xf>
    <xf numFmtId="0" fontId="3" fillId="2" borderId="0" xfId="0" applyFont="1" applyFill="1" applyAlignment="1">
      <alignment horizontal="center"/>
    </xf>
    <xf numFmtId="0" fontId="0" fillId="2" borderId="0" xfId="0" applyFont="1" applyFill="1"/>
    <xf numFmtId="44" fontId="0" fillId="4" borderId="9" xfId="1" applyFont="1" applyFill="1" applyBorder="1"/>
    <xf numFmtId="44" fontId="0" fillId="4" borderId="9" xfId="1" applyFont="1" applyFill="1" applyBorder="1" applyAlignment="1">
      <alignment horizontal="center"/>
    </xf>
    <xf numFmtId="44" fontId="5" fillId="4" borderId="9" xfId="1" applyFont="1" applyFill="1" applyBorder="1" applyAlignment="1">
      <alignment horizontal="center"/>
    </xf>
    <xf numFmtId="0" fontId="2" fillId="2" borderId="0" xfId="0" applyFont="1" applyFill="1" applyBorder="1" applyAlignment="1">
      <alignment horizontal="center"/>
    </xf>
    <xf numFmtId="44" fontId="0" fillId="2" borderId="0" xfId="1" applyFont="1" applyFill="1" applyBorder="1" applyAlignment="1">
      <alignment horizontal="center"/>
    </xf>
    <xf numFmtId="44" fontId="2" fillId="2" borderId="0" xfId="0" applyNumberFormat="1" applyFont="1" applyFill="1" applyBorder="1"/>
    <xf numFmtId="44" fontId="0" fillId="2" borderId="0" xfId="0" applyNumberFormat="1" applyFill="1" applyBorder="1" applyAlignment="1">
      <alignment vertical="top"/>
    </xf>
    <xf numFmtId="44" fontId="0" fillId="4" borderId="0" xfId="1" applyFont="1" applyFill="1"/>
    <xf numFmtId="0" fontId="6" fillId="4" borderId="9" xfId="0" applyFont="1" applyFill="1" applyBorder="1" applyAlignment="1">
      <alignment horizontal="right"/>
    </xf>
    <xf numFmtId="0" fontId="0" fillId="4" borderId="9" xfId="0" applyFont="1" applyFill="1" applyBorder="1" applyAlignment="1">
      <alignment horizontal="right"/>
    </xf>
    <xf numFmtId="164" fontId="0" fillId="4" borderId="9" xfId="1" applyNumberFormat="1" applyFont="1" applyFill="1" applyBorder="1" applyAlignment="1">
      <alignment horizontal="right"/>
    </xf>
    <xf numFmtId="0" fontId="0" fillId="4" borderId="0" xfId="0" applyFill="1" applyAlignment="1">
      <alignment horizontal="center"/>
    </xf>
    <xf numFmtId="0" fontId="0" fillId="4" borderId="9" xfId="0" applyFill="1" applyBorder="1" applyAlignment="1">
      <alignment horizontal="center"/>
    </xf>
    <xf numFmtId="44" fontId="6" fillId="4" borderId="9" xfId="1" applyFont="1" applyFill="1" applyBorder="1"/>
    <xf numFmtId="164" fontId="6" fillId="4" borderId="9" xfId="1" applyNumberFormat="1" applyFont="1" applyFill="1" applyBorder="1"/>
    <xf numFmtId="0" fontId="5" fillId="3" borderId="9" xfId="0" applyFont="1" applyFill="1" applyBorder="1" applyAlignment="1">
      <alignment horizontal="right"/>
    </xf>
    <xf numFmtId="44" fontId="6" fillId="4" borderId="9" xfId="1" applyFont="1" applyFill="1" applyBorder="1" applyAlignment="1">
      <alignment horizontal="center"/>
    </xf>
    <xf numFmtId="44" fontId="1" fillId="4" borderId="0" xfId="1" applyFont="1" applyFill="1"/>
    <xf numFmtId="44" fontId="1" fillId="4" borderId="9" xfId="1" applyFont="1" applyFill="1" applyBorder="1"/>
    <xf numFmtId="0" fontId="0" fillId="4" borderId="0" xfId="0" applyFill="1"/>
    <xf numFmtId="0" fontId="2" fillId="5" borderId="9" xfId="0" applyFont="1" applyFill="1" applyBorder="1" applyAlignment="1">
      <alignment horizontal="center" vertical="center" wrapText="1"/>
    </xf>
    <xf numFmtId="44" fontId="2" fillId="5" borderId="9" xfId="1"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9" xfId="0" applyFont="1" applyFill="1" applyBorder="1" applyAlignment="1">
      <alignment horizontal="center" vertical="center"/>
    </xf>
    <xf numFmtId="0" fontId="2" fillId="5" borderId="0" xfId="0" applyFont="1" applyFill="1" applyBorder="1" applyAlignment="1">
      <alignment horizontal="center" vertical="center" wrapText="1"/>
    </xf>
    <xf numFmtId="0" fontId="2" fillId="5" borderId="0" xfId="0" applyFont="1" applyFill="1" applyAlignment="1">
      <alignment horizontal="center" vertical="center"/>
    </xf>
    <xf numFmtId="0" fontId="4" fillId="4" borderId="0" xfId="2" applyFill="1"/>
    <xf numFmtId="0" fontId="2" fillId="4" borderId="4" xfId="0" applyFont="1" applyFill="1" applyBorder="1" applyAlignment="1">
      <alignment horizontal="center"/>
    </xf>
    <xf numFmtId="0" fontId="2" fillId="4" borderId="5" xfId="0" applyFont="1" applyFill="1" applyBorder="1" applyAlignment="1">
      <alignment horizontal="center"/>
    </xf>
    <xf numFmtId="0" fontId="0" fillId="4" borderId="2" xfId="0" applyFill="1" applyBorder="1" applyAlignment="1">
      <alignment horizontal="center"/>
    </xf>
    <xf numFmtId="0" fontId="0" fillId="4" borderId="7" xfId="0" applyFill="1" applyBorder="1" applyAlignment="1">
      <alignment horizontal="center"/>
    </xf>
    <xf numFmtId="0" fontId="2" fillId="2" borderId="0" xfId="0" applyFont="1" applyFill="1" applyAlignment="1">
      <alignment horizontal="right"/>
    </xf>
    <xf numFmtId="44" fontId="5" fillId="3" borderId="9" xfId="1" applyFont="1" applyFill="1" applyBorder="1" applyAlignment="1">
      <alignment horizontal="center"/>
    </xf>
    <xf numFmtId="165" fontId="6" fillId="4" borderId="0" xfId="3" applyNumberFormat="1" applyFont="1" applyFill="1" applyAlignment="1">
      <alignment horizontal="center"/>
    </xf>
    <xf numFmtId="165" fontId="0" fillId="4" borderId="0" xfId="3" applyNumberFormat="1" applyFont="1" applyFill="1" applyAlignment="1">
      <alignment horizontal="center"/>
    </xf>
    <xf numFmtId="165" fontId="6" fillId="4" borderId="9" xfId="3" applyNumberFormat="1" applyFont="1" applyFill="1" applyBorder="1" applyAlignment="1">
      <alignment horizontal="center"/>
    </xf>
    <xf numFmtId="165" fontId="0" fillId="4" borderId="9" xfId="3" applyNumberFormat="1" applyFont="1" applyFill="1" applyBorder="1" applyAlignment="1">
      <alignment horizontal="center"/>
    </xf>
    <xf numFmtId="165" fontId="0" fillId="4" borderId="9" xfId="3" applyNumberFormat="1" applyFont="1" applyFill="1" applyBorder="1"/>
    <xf numFmtId="165" fontId="5" fillId="3" borderId="9" xfId="3" applyNumberFormat="1" applyFont="1" applyFill="1" applyBorder="1" applyAlignment="1">
      <alignment horizontal="center"/>
    </xf>
    <xf numFmtId="165" fontId="0" fillId="4" borderId="9" xfId="3" applyNumberFormat="1" applyFont="1" applyFill="1" applyBorder="1" applyAlignment="1">
      <alignment horizontal="center" vertical="center"/>
    </xf>
    <xf numFmtId="165" fontId="5" fillId="4" borderId="9" xfId="3" applyNumberFormat="1" applyFont="1" applyFill="1" applyBorder="1" applyAlignment="1">
      <alignment horizontal="center"/>
    </xf>
    <xf numFmtId="165" fontId="2" fillId="5" borderId="9" xfId="3" applyNumberFormat="1" applyFont="1" applyFill="1" applyBorder="1" applyAlignment="1">
      <alignment horizontal="center" vertical="center" wrapText="1"/>
    </xf>
    <xf numFmtId="165" fontId="0" fillId="4" borderId="9" xfId="3" applyNumberFormat="1" applyFont="1" applyFill="1" applyBorder="1" applyAlignment="1">
      <alignment horizontal="right"/>
    </xf>
    <xf numFmtId="43" fontId="0" fillId="4" borderId="9" xfId="3" applyNumberFormat="1" applyFont="1" applyFill="1" applyBorder="1"/>
    <xf numFmtId="0" fontId="5" fillId="2" borderId="0" xfId="0" applyFont="1" applyFill="1"/>
    <xf numFmtId="44" fontId="2" fillId="3" borderId="0" xfId="0" applyNumberFormat="1" applyFont="1" applyFill="1" applyBorder="1"/>
    <xf numFmtId="0" fontId="0" fillId="2" borderId="4" xfId="0" applyFill="1" applyBorder="1" applyAlignment="1">
      <alignment horizontal="left" vertical="top" wrapText="1"/>
    </xf>
    <xf numFmtId="0" fontId="0" fillId="2" borderId="0" xfId="0" applyFill="1" applyAlignment="1">
      <alignment horizontal="left" vertical="top" wrapText="1"/>
    </xf>
    <xf numFmtId="0" fontId="0" fillId="2" borderId="2" xfId="0" applyFill="1" applyBorder="1" applyAlignment="1">
      <alignment horizontal="left" vertical="top" wrapText="1"/>
    </xf>
    <xf numFmtId="0" fontId="3" fillId="2" borderId="0" xfId="0" applyFont="1" applyFill="1" applyAlignment="1">
      <alignment horizontal="center"/>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0" fillId="2" borderId="0" xfId="0" applyFill="1" applyBorder="1" applyAlignment="1">
      <alignment horizontal="left" vertical="top"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2" borderId="0" xfId="0" applyFont="1" applyFill="1" applyBorder="1" applyAlignment="1">
      <alignment horizontal="left" vertical="top" wrapText="1"/>
    </xf>
    <xf numFmtId="0" fontId="0" fillId="2" borderId="2" xfId="0" applyFont="1" applyFill="1" applyBorder="1" applyAlignment="1">
      <alignment horizontal="left" vertical="top" wrapText="1"/>
    </xf>
    <xf numFmtId="44" fontId="2" fillId="4" borderId="9" xfId="1" applyFont="1" applyFill="1" applyBorder="1"/>
    <xf numFmtId="9" fontId="0" fillId="2" borderId="9" xfId="0" applyNumberFormat="1" applyFill="1" applyBorder="1" applyAlignment="1">
      <alignment vertical="top"/>
    </xf>
    <xf numFmtId="9" fontId="0" fillId="3" borderId="9" xfId="4" applyFont="1" applyFill="1" applyBorder="1" applyAlignment="1">
      <alignment horizontal="left"/>
    </xf>
    <xf numFmtId="9" fontId="0" fillId="3" borderId="9" xfId="4" applyFont="1" applyFill="1" applyBorder="1" applyAlignment="1">
      <alignment vertical="top"/>
    </xf>
    <xf numFmtId="0" fontId="0" fillId="4" borderId="10" xfId="0" applyFont="1" applyFill="1" applyBorder="1"/>
    <xf numFmtId="165" fontId="0" fillId="4" borderId="10" xfId="3" applyNumberFormat="1" applyFont="1" applyFill="1" applyBorder="1"/>
    <xf numFmtId="44" fontId="0" fillId="4" borderId="10" xfId="1" applyFont="1" applyFill="1" applyBorder="1"/>
    <xf numFmtId="44" fontId="0" fillId="4" borderId="1" xfId="1" applyFont="1" applyFill="1" applyBorder="1"/>
    <xf numFmtId="0" fontId="0" fillId="4" borderId="10" xfId="0" applyFill="1" applyBorder="1" applyAlignment="1">
      <alignment horizontal="right"/>
    </xf>
    <xf numFmtId="44" fontId="2" fillId="4" borderId="10" xfId="1" applyFont="1" applyFill="1" applyBorder="1"/>
    <xf numFmtId="0" fontId="10" fillId="2" borderId="0" xfId="0" applyFont="1" applyFill="1" applyBorder="1"/>
    <xf numFmtId="6" fontId="10" fillId="3" borderId="9" xfId="0" applyNumberFormat="1" applyFont="1" applyFill="1" applyBorder="1"/>
    <xf numFmtId="44" fontId="10" fillId="3" borderId="9" xfId="1" applyFont="1" applyFill="1" applyBorder="1"/>
    <xf numFmtId="0" fontId="5" fillId="4" borderId="0" xfId="0" applyFont="1" applyFill="1"/>
    <xf numFmtId="0" fontId="0" fillId="3" borderId="9" xfId="0" applyFont="1" applyFill="1" applyBorder="1"/>
    <xf numFmtId="0" fontId="2" fillId="3" borderId="9" xfId="0" applyFont="1" applyFill="1" applyBorder="1" applyAlignment="1">
      <alignment horizontal="center"/>
    </xf>
    <xf numFmtId="0" fontId="5" fillId="4" borderId="0" xfId="2" applyFont="1" applyFill="1"/>
    <xf numFmtId="0" fontId="11" fillId="2" borderId="0" xfId="0" applyFont="1" applyFill="1"/>
    <xf numFmtId="164" fontId="2" fillId="3" borderId="10" xfId="0" applyNumberFormat="1" applyFont="1" applyFill="1" applyBorder="1"/>
    <xf numFmtId="164" fontId="10" fillId="3" borderId="9" xfId="0" applyNumberFormat="1" applyFont="1" applyFill="1" applyBorder="1"/>
    <xf numFmtId="164" fontId="0" fillId="3" borderId="9" xfId="0" applyNumberFormat="1" applyFill="1" applyBorder="1" applyAlignment="1">
      <alignment vertical="top"/>
    </xf>
    <xf numFmtId="164" fontId="0" fillId="3" borderId="9" xfId="0" applyNumberFormat="1" applyFill="1" applyBorder="1"/>
    <xf numFmtId="164" fontId="0" fillId="3" borderId="9" xfId="1" applyNumberFormat="1" applyFont="1" applyFill="1" applyBorder="1"/>
    <xf numFmtId="164" fontId="0" fillId="2" borderId="0" xfId="0" applyNumberFormat="1" applyFont="1" applyFill="1" applyBorder="1"/>
    <xf numFmtId="9" fontId="0" fillId="2" borderId="9" xfId="4" applyFont="1" applyFill="1" applyBorder="1" applyAlignment="1">
      <alignment horizontal="left"/>
    </xf>
  </cellXfs>
  <cellStyles count="5">
    <cellStyle name="Comma" xfId="3" builtinId="3"/>
    <cellStyle name="Currency" xfId="1" builtinId="4"/>
    <cellStyle name="Hyperlink" xfId="2"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libaba.com/product-detail/Hand-Knit-Doll-Crochet-Toy-Knitted_60031187521.html?spm=a2700.7724838.2017115.77.22262df0lHvsx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6"/>
  <sheetViews>
    <sheetView tabSelected="1" zoomScale="110" zoomScaleNormal="110" workbookViewId="0">
      <selection activeCell="F36" sqref="F36"/>
    </sheetView>
  </sheetViews>
  <sheetFormatPr defaultColWidth="8.85546875" defaultRowHeight="15" x14ac:dyDescent="0.25"/>
  <cols>
    <col min="1" max="1" width="8.85546875" style="1"/>
    <col min="2" max="2" width="30.42578125" style="1" customWidth="1"/>
    <col min="3" max="3" width="20.42578125" style="1" customWidth="1"/>
    <col min="4" max="4" width="15" style="1" customWidth="1"/>
    <col min="5" max="5" width="15.42578125" style="1" customWidth="1"/>
    <col min="6" max="6" width="11.140625" style="1" customWidth="1"/>
    <col min="7" max="7" width="10.28515625" style="1" customWidth="1"/>
    <col min="8" max="8" width="8.7109375" style="1" customWidth="1"/>
    <col min="9" max="9" width="114.28515625" style="1" customWidth="1"/>
    <col min="10" max="16384" width="8.85546875" style="1"/>
  </cols>
  <sheetData>
    <row r="2" spans="2:9" ht="21" x14ac:dyDescent="0.35">
      <c r="B2" s="111" t="s">
        <v>41</v>
      </c>
      <c r="C2" s="111"/>
      <c r="D2" s="111"/>
      <c r="E2" s="111"/>
      <c r="F2" s="111"/>
      <c r="G2" s="111"/>
    </row>
    <row r="3" spans="2:9" x14ac:dyDescent="0.25">
      <c r="B3" s="14"/>
      <c r="C3" s="14"/>
      <c r="D3" s="14"/>
      <c r="E3" s="14"/>
      <c r="F3" s="14"/>
      <c r="G3" s="14"/>
    </row>
    <row r="4" spans="2:9" x14ac:dyDescent="0.25">
      <c r="B4" s="2" t="s">
        <v>13</v>
      </c>
      <c r="C4" s="1" t="s">
        <v>26</v>
      </c>
      <c r="E4" s="115" t="s">
        <v>19</v>
      </c>
      <c r="F4" s="12" t="s">
        <v>17</v>
      </c>
      <c r="G4" s="13" t="s">
        <v>18</v>
      </c>
    </row>
    <row r="5" spans="2:9" x14ac:dyDescent="0.25">
      <c r="B5" s="2" t="s">
        <v>14</v>
      </c>
      <c r="C5" s="1" t="s">
        <v>36</v>
      </c>
      <c r="E5" s="116"/>
      <c r="F5" s="25">
        <v>1</v>
      </c>
      <c r="G5" s="26">
        <v>0.15</v>
      </c>
    </row>
    <row r="6" spans="2:9" x14ac:dyDescent="0.25">
      <c r="B6" s="2" t="s">
        <v>25</v>
      </c>
      <c r="C6" s="1" t="s">
        <v>18</v>
      </c>
      <c r="E6" s="28"/>
      <c r="F6" s="29"/>
      <c r="G6" s="29"/>
    </row>
    <row r="7" spans="2:9" x14ac:dyDescent="0.25">
      <c r="B7" s="2" t="s">
        <v>16</v>
      </c>
      <c r="C7" s="1" t="s">
        <v>0</v>
      </c>
    </row>
    <row r="8" spans="2:9" x14ac:dyDescent="0.25">
      <c r="B8" s="2" t="s">
        <v>23</v>
      </c>
      <c r="C8" s="15" t="s">
        <v>27</v>
      </c>
    </row>
    <row r="9" spans="2:9" x14ac:dyDescent="0.25">
      <c r="B9" s="2"/>
      <c r="C9" s="15"/>
    </row>
    <row r="10" spans="2:9" s="3" customFormat="1" ht="38.25" customHeight="1" x14ac:dyDescent="0.25">
      <c r="B10" s="11"/>
      <c r="C10" s="16" t="s">
        <v>11</v>
      </c>
      <c r="D10" s="16" t="s">
        <v>12</v>
      </c>
      <c r="E10" s="11" t="s">
        <v>44</v>
      </c>
      <c r="F10" s="16" t="s">
        <v>15</v>
      </c>
      <c r="G10" s="16" t="s">
        <v>6</v>
      </c>
      <c r="I10" s="11" t="s">
        <v>43</v>
      </c>
    </row>
    <row r="11" spans="2:9" x14ac:dyDescent="0.25">
      <c r="B11" s="2" t="s">
        <v>1</v>
      </c>
      <c r="C11" s="20" t="s">
        <v>38</v>
      </c>
      <c r="D11" s="17" t="s">
        <v>35</v>
      </c>
      <c r="E11" s="30" t="s">
        <v>8</v>
      </c>
      <c r="F11" s="31" t="s">
        <v>8</v>
      </c>
      <c r="G11" s="32" t="s">
        <v>8</v>
      </c>
      <c r="I11" s="34" t="s">
        <v>48</v>
      </c>
    </row>
    <row r="12" spans="2:9" x14ac:dyDescent="0.25">
      <c r="B12" s="2" t="s">
        <v>2</v>
      </c>
      <c r="C12" s="21" t="s">
        <v>32</v>
      </c>
      <c r="D12" s="18"/>
      <c r="E12" s="30" t="s">
        <v>8</v>
      </c>
      <c r="F12" s="31" t="s">
        <v>8</v>
      </c>
      <c r="G12" s="18">
        <v>0.04</v>
      </c>
      <c r="I12" s="34" t="s">
        <v>105</v>
      </c>
    </row>
    <row r="13" spans="2:9" ht="18.75" customHeight="1" x14ac:dyDescent="0.25">
      <c r="B13" s="2" t="s">
        <v>3</v>
      </c>
      <c r="C13" s="21" t="s">
        <v>33</v>
      </c>
      <c r="D13" s="18">
        <v>0.4</v>
      </c>
      <c r="E13" s="30" t="s">
        <v>8</v>
      </c>
      <c r="F13" s="31" t="s">
        <v>8</v>
      </c>
      <c r="G13" s="18">
        <v>0.01</v>
      </c>
      <c r="I13" s="117" t="s">
        <v>112</v>
      </c>
    </row>
    <row r="14" spans="2:9" x14ac:dyDescent="0.25">
      <c r="B14" s="2"/>
      <c r="C14" s="21" t="s">
        <v>34</v>
      </c>
      <c r="D14" s="18">
        <v>0.02</v>
      </c>
      <c r="E14" s="30" t="s">
        <v>8</v>
      </c>
      <c r="F14" s="31" t="s">
        <v>8</v>
      </c>
      <c r="G14" s="18">
        <v>0.15</v>
      </c>
      <c r="I14" s="118"/>
    </row>
    <row r="15" spans="2:9" x14ac:dyDescent="0.25">
      <c r="B15" s="2" t="s">
        <v>24</v>
      </c>
      <c r="C15" s="21" t="s">
        <v>45</v>
      </c>
      <c r="D15" s="18">
        <v>5.0000000000000001E-4</v>
      </c>
      <c r="E15" s="4">
        <v>7</v>
      </c>
      <c r="F15" s="17">
        <v>120</v>
      </c>
      <c r="G15" s="18">
        <f t="shared" ref="G15:G25" si="0">SUM(((E15/60)/60)*F15)+D15</f>
        <v>0.23383333333333334</v>
      </c>
      <c r="I15" s="108" t="s">
        <v>106</v>
      </c>
    </row>
    <row r="16" spans="2:9" x14ac:dyDescent="0.25">
      <c r="C16" s="20" t="s">
        <v>42</v>
      </c>
      <c r="D16" s="18">
        <v>5.0000000000000001E-3</v>
      </c>
      <c r="E16" s="4">
        <v>10</v>
      </c>
      <c r="F16" s="17">
        <v>20</v>
      </c>
      <c r="G16" s="18">
        <f t="shared" si="0"/>
        <v>6.055555555555555E-2</v>
      </c>
      <c r="I16" s="114"/>
    </row>
    <row r="17" spans="2:9" x14ac:dyDescent="0.25">
      <c r="C17" s="20" t="s">
        <v>37</v>
      </c>
      <c r="D17" s="18">
        <v>0.01</v>
      </c>
      <c r="E17" s="4">
        <v>15</v>
      </c>
      <c r="F17" s="17">
        <v>30</v>
      </c>
      <c r="G17" s="18">
        <f t="shared" si="0"/>
        <v>0.13500000000000001</v>
      </c>
      <c r="I17" s="114"/>
    </row>
    <row r="18" spans="2:9" x14ac:dyDescent="0.25">
      <c r="C18" s="20" t="s">
        <v>28</v>
      </c>
      <c r="D18" s="18">
        <v>0.05</v>
      </c>
      <c r="E18" s="4">
        <v>4</v>
      </c>
      <c r="F18" s="17">
        <v>30</v>
      </c>
      <c r="G18" s="18">
        <f t="shared" si="0"/>
        <v>8.3333333333333343E-2</v>
      </c>
      <c r="I18" s="114"/>
    </row>
    <row r="19" spans="2:9" x14ac:dyDescent="0.25">
      <c r="C19" s="20" t="s">
        <v>29</v>
      </c>
      <c r="D19" s="18">
        <v>0.01</v>
      </c>
      <c r="E19" s="4">
        <v>7</v>
      </c>
      <c r="F19" s="17">
        <v>10</v>
      </c>
      <c r="G19" s="18">
        <f t="shared" si="0"/>
        <v>2.9444444444444447E-2</v>
      </c>
      <c r="I19" s="114"/>
    </row>
    <row r="20" spans="2:9" x14ac:dyDescent="0.25">
      <c r="C20" s="20" t="s">
        <v>30</v>
      </c>
      <c r="D20" s="18">
        <v>0.01</v>
      </c>
      <c r="E20" s="4">
        <v>7</v>
      </c>
      <c r="F20" s="17">
        <v>15</v>
      </c>
      <c r="G20" s="18">
        <f t="shared" si="0"/>
        <v>3.9166666666666669E-2</v>
      </c>
      <c r="I20" s="114"/>
    </row>
    <row r="21" spans="2:9" x14ac:dyDescent="0.25">
      <c r="C21" s="20" t="s">
        <v>40</v>
      </c>
      <c r="D21" s="18">
        <v>0.03</v>
      </c>
      <c r="E21" s="4">
        <v>4</v>
      </c>
      <c r="F21" s="17">
        <v>16</v>
      </c>
      <c r="G21" s="18">
        <f t="shared" si="0"/>
        <v>4.777777777777778E-2</v>
      </c>
      <c r="I21" s="114"/>
    </row>
    <row r="22" spans="2:9" x14ac:dyDescent="0.25">
      <c r="C22" s="20" t="s">
        <v>31</v>
      </c>
      <c r="D22" s="18">
        <v>0.03</v>
      </c>
      <c r="E22" s="4">
        <v>15</v>
      </c>
      <c r="F22" s="17">
        <v>18</v>
      </c>
      <c r="G22" s="18">
        <f t="shared" si="0"/>
        <v>0.105</v>
      </c>
      <c r="I22" s="110"/>
    </row>
    <row r="23" spans="2:9" x14ac:dyDescent="0.25">
      <c r="B23" s="2" t="s">
        <v>4</v>
      </c>
      <c r="C23" s="21" t="s">
        <v>51</v>
      </c>
      <c r="D23" s="18">
        <v>0.12</v>
      </c>
      <c r="E23" s="4">
        <v>4</v>
      </c>
      <c r="F23" s="17">
        <v>12</v>
      </c>
      <c r="G23" s="18">
        <f t="shared" si="0"/>
        <v>0.13333333333333333</v>
      </c>
      <c r="I23" s="108" t="s">
        <v>107</v>
      </c>
    </row>
    <row r="24" spans="2:9" x14ac:dyDescent="0.25">
      <c r="B24" s="5"/>
      <c r="C24" s="21" t="s">
        <v>5</v>
      </c>
      <c r="D24" s="18">
        <v>0.02</v>
      </c>
      <c r="E24" s="7">
        <v>4</v>
      </c>
      <c r="F24" s="17">
        <v>3</v>
      </c>
      <c r="G24" s="18">
        <f t="shared" si="0"/>
        <v>2.3333333333333334E-2</v>
      </c>
      <c r="I24" s="109"/>
    </row>
    <row r="25" spans="2:9" x14ac:dyDescent="0.25">
      <c r="B25" s="6"/>
      <c r="C25" s="21" t="s">
        <v>39</v>
      </c>
      <c r="D25" s="18">
        <v>0.05</v>
      </c>
      <c r="E25" s="7">
        <v>4</v>
      </c>
      <c r="F25" s="17">
        <v>1.5</v>
      </c>
      <c r="G25" s="18">
        <f t="shared" si="0"/>
        <v>5.1666666666666666E-2</v>
      </c>
      <c r="I25" s="110"/>
    </row>
    <row r="26" spans="2:9" ht="15.75" thickBot="1" x14ac:dyDescent="0.3">
      <c r="B26" s="8" t="s">
        <v>9</v>
      </c>
      <c r="C26" s="22"/>
      <c r="D26" s="19">
        <f>SUM(D12:D25)</f>
        <v>0.75550000000000017</v>
      </c>
      <c r="E26" s="9"/>
      <c r="F26" s="22">
        <f>SUM(F15:F25)</f>
        <v>275.5</v>
      </c>
      <c r="G26" s="19">
        <f>SUM(G15:G25)</f>
        <v>0.94244444444444442</v>
      </c>
      <c r="H26" s="1" t="s">
        <v>22</v>
      </c>
      <c r="I26" s="34" t="s">
        <v>108</v>
      </c>
    </row>
    <row r="27" spans="2:9" ht="24" customHeight="1" thickTop="1" x14ac:dyDescent="0.25">
      <c r="B27" s="5"/>
      <c r="C27" s="23"/>
      <c r="D27" s="23"/>
      <c r="E27" s="5"/>
      <c r="F27" s="23"/>
      <c r="G27" s="24"/>
      <c r="I27" s="108" t="s">
        <v>109</v>
      </c>
    </row>
    <row r="28" spans="2:9" ht="24" customHeight="1" x14ac:dyDescent="0.25">
      <c r="B28" s="35" t="s">
        <v>46</v>
      </c>
      <c r="C28" s="120">
        <v>1</v>
      </c>
      <c r="D28" s="36"/>
      <c r="E28" s="35"/>
      <c r="F28" s="36"/>
      <c r="G28" s="37">
        <f>SUM(G26*C28)</f>
        <v>0.94244444444444442</v>
      </c>
      <c r="I28" s="110"/>
    </row>
    <row r="29" spans="2:9" ht="15.75" thickBot="1" x14ac:dyDescent="0.3">
      <c r="B29" s="8" t="s">
        <v>10</v>
      </c>
      <c r="C29" s="22"/>
      <c r="D29" s="22"/>
      <c r="E29" s="8"/>
      <c r="F29" s="22"/>
      <c r="G29" s="19">
        <f>SUM(G26:G28)</f>
        <v>1.8848888888888888</v>
      </c>
      <c r="H29" s="1" t="s">
        <v>22</v>
      </c>
      <c r="I29" s="34" t="s">
        <v>110</v>
      </c>
    </row>
    <row r="30" spans="2:9" ht="15.75" thickTop="1" x14ac:dyDescent="0.25">
      <c r="B30" s="2" t="s">
        <v>49</v>
      </c>
      <c r="C30" s="21"/>
      <c r="D30" s="21"/>
      <c r="F30" s="21"/>
      <c r="G30" s="21"/>
      <c r="I30" s="108" t="s">
        <v>134</v>
      </c>
    </row>
    <row r="31" spans="2:9" x14ac:dyDescent="0.25">
      <c r="B31" s="1" t="s">
        <v>21</v>
      </c>
      <c r="C31" s="27">
        <v>1000</v>
      </c>
      <c r="D31" s="18">
        <v>0</v>
      </c>
      <c r="E31" s="4">
        <v>800</v>
      </c>
      <c r="F31" s="21"/>
      <c r="G31" s="18">
        <f>SUM(E31/C31)</f>
        <v>0.8</v>
      </c>
      <c r="I31" s="109"/>
    </row>
    <row r="32" spans="2:9" x14ac:dyDescent="0.25">
      <c r="B32" s="1" t="s">
        <v>20</v>
      </c>
      <c r="C32" s="143">
        <v>0.4</v>
      </c>
      <c r="D32" s="18">
        <v>0</v>
      </c>
      <c r="F32" s="21"/>
      <c r="G32" s="18">
        <f>SUM(G29*C32)</f>
        <v>0.7539555555555556</v>
      </c>
      <c r="I32" s="109"/>
    </row>
    <row r="33" spans="2:9" x14ac:dyDescent="0.25">
      <c r="B33" s="1" t="s">
        <v>47</v>
      </c>
      <c r="C33" s="27">
        <v>1000</v>
      </c>
      <c r="D33" s="18">
        <v>0</v>
      </c>
      <c r="E33" s="10">
        <v>150</v>
      </c>
      <c r="F33" s="21"/>
      <c r="G33" s="18">
        <f>SUM(E33/C33)</f>
        <v>0.15</v>
      </c>
      <c r="I33" s="110"/>
    </row>
    <row r="34" spans="2:9" ht="15.75" thickBot="1" x14ac:dyDescent="0.3">
      <c r="B34" s="8" t="s">
        <v>7</v>
      </c>
      <c r="C34" s="22"/>
      <c r="D34" s="22"/>
      <c r="E34" s="8"/>
      <c r="F34" s="22"/>
      <c r="G34" s="19">
        <f>SUM(G29:G33)</f>
        <v>3.5888444444444443</v>
      </c>
      <c r="H34" s="1" t="s">
        <v>22</v>
      </c>
      <c r="I34" s="34" t="s">
        <v>111</v>
      </c>
    </row>
    <row r="35" spans="2:9" ht="15.75" thickTop="1" x14ac:dyDescent="0.25"/>
    <row r="36" spans="2:9" ht="39" customHeight="1" x14ac:dyDescent="0.25">
      <c r="I36" s="33" t="s">
        <v>50</v>
      </c>
    </row>
  </sheetData>
  <mergeCells count="7">
    <mergeCell ref="I27:I28"/>
    <mergeCell ref="I30:I33"/>
    <mergeCell ref="B2:G2"/>
    <mergeCell ref="E4:E5"/>
    <mergeCell ref="I13:I14"/>
    <mergeCell ref="I15:I22"/>
    <mergeCell ref="I23:I25"/>
  </mergeCells>
  <hyperlinks>
    <hyperlink ref="C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68"/>
  <sheetViews>
    <sheetView zoomScale="120" zoomScaleNormal="120" workbookViewId="0">
      <selection activeCell="A8" sqref="A8"/>
    </sheetView>
  </sheetViews>
  <sheetFormatPr defaultColWidth="8.85546875" defaultRowHeight="15" x14ac:dyDescent="0.25"/>
  <cols>
    <col min="1" max="1" width="8.85546875" style="1"/>
    <col min="2" max="2" width="30.42578125" style="1" customWidth="1"/>
    <col min="3" max="3" width="28.5703125" style="1" customWidth="1"/>
    <col min="4" max="4" width="10" style="1" customWidth="1"/>
    <col min="5" max="5" width="13.85546875" style="1" customWidth="1"/>
    <col min="6" max="6" width="10" style="1" customWidth="1"/>
    <col min="7" max="7" width="9.5703125" style="1" customWidth="1"/>
    <col min="8" max="8" width="11.85546875" style="1" customWidth="1"/>
    <col min="9" max="9" width="13.5703125" style="1" customWidth="1"/>
    <col min="10" max="16384" width="8.85546875" style="1"/>
  </cols>
  <sheetData>
    <row r="2" spans="2:9" ht="21" x14ac:dyDescent="0.35">
      <c r="B2" s="111" t="s">
        <v>114</v>
      </c>
      <c r="C2" s="111"/>
      <c r="D2" s="111"/>
      <c r="E2" s="111"/>
      <c r="F2" s="111"/>
      <c r="G2" s="111"/>
      <c r="H2" s="111"/>
      <c r="I2" s="60"/>
    </row>
    <row r="3" spans="2:9" x14ac:dyDescent="0.25">
      <c r="B3" s="14"/>
      <c r="C3" s="14"/>
      <c r="D3" s="14"/>
      <c r="E3" s="14"/>
      <c r="F3" s="14"/>
      <c r="G3" s="14"/>
      <c r="H3" s="14"/>
      <c r="I3" s="14"/>
    </row>
    <row r="4" spans="2:9" x14ac:dyDescent="0.25">
      <c r="B4" s="2" t="s">
        <v>13</v>
      </c>
      <c r="C4" s="81" t="s">
        <v>124</v>
      </c>
      <c r="D4" s="81"/>
      <c r="F4" s="112" t="s">
        <v>125</v>
      </c>
      <c r="G4" s="89" t="s">
        <v>17</v>
      </c>
      <c r="H4" s="90" t="s">
        <v>18</v>
      </c>
      <c r="I4" s="65"/>
    </row>
    <row r="5" spans="2:9" x14ac:dyDescent="0.25">
      <c r="B5" s="2" t="s">
        <v>14</v>
      </c>
      <c r="C5" s="132" t="s">
        <v>130</v>
      </c>
      <c r="D5" s="81"/>
      <c r="F5" s="113"/>
      <c r="G5" s="91">
        <v>1</v>
      </c>
      <c r="H5" s="92">
        <v>0.16</v>
      </c>
      <c r="I5" s="29"/>
    </row>
    <row r="6" spans="2:9" x14ac:dyDescent="0.25">
      <c r="B6" s="2" t="s">
        <v>25</v>
      </c>
      <c r="C6" s="81" t="s">
        <v>18</v>
      </c>
      <c r="D6" s="81"/>
      <c r="F6" s="28"/>
      <c r="G6" s="29"/>
      <c r="H6" s="29"/>
      <c r="I6" s="29"/>
    </row>
    <row r="7" spans="2:9" x14ac:dyDescent="0.25">
      <c r="B7" s="2" t="s">
        <v>16</v>
      </c>
      <c r="C7" s="81" t="s">
        <v>0</v>
      </c>
      <c r="D7" s="81"/>
      <c r="F7" s="136" t="s">
        <v>127</v>
      </c>
    </row>
    <row r="8" spans="2:9" x14ac:dyDescent="0.25">
      <c r="B8" s="2" t="s">
        <v>23</v>
      </c>
      <c r="C8" s="135" t="s">
        <v>130</v>
      </c>
      <c r="D8" s="88"/>
    </row>
    <row r="9" spans="2:9" ht="10.5" customHeight="1" x14ac:dyDescent="0.25">
      <c r="B9" s="2"/>
      <c r="C9" s="15"/>
      <c r="D9" s="15"/>
    </row>
    <row r="10" spans="2:9" s="3" customFormat="1" ht="37.5" customHeight="1" x14ac:dyDescent="0.25">
      <c r="B10" s="86" t="s">
        <v>96</v>
      </c>
      <c r="C10" s="82" t="s">
        <v>95</v>
      </c>
      <c r="D10" s="82" t="s">
        <v>82</v>
      </c>
      <c r="E10" s="82" t="s">
        <v>83</v>
      </c>
      <c r="F10" s="86" t="s">
        <v>86</v>
      </c>
      <c r="G10" s="82" t="s">
        <v>85</v>
      </c>
      <c r="H10" s="82" t="s">
        <v>84</v>
      </c>
      <c r="I10" s="28"/>
    </row>
    <row r="11" spans="2:9" x14ac:dyDescent="0.25">
      <c r="B11" s="93" t="s">
        <v>97</v>
      </c>
      <c r="C11" s="57" t="s">
        <v>77</v>
      </c>
      <c r="D11" s="99">
        <v>254</v>
      </c>
      <c r="E11" s="72">
        <v>450</v>
      </c>
      <c r="F11" s="95">
        <v>300000</v>
      </c>
      <c r="G11" s="97">
        <v>1000</v>
      </c>
      <c r="H11" s="63">
        <f>SUM(E11/G11)</f>
        <v>0.45</v>
      </c>
      <c r="I11" s="66"/>
    </row>
    <row r="12" spans="2:9" x14ac:dyDescent="0.25">
      <c r="B12" s="93"/>
      <c r="C12" s="57" t="s">
        <v>52</v>
      </c>
      <c r="D12" s="105">
        <v>0.25</v>
      </c>
      <c r="E12" s="72">
        <v>500</v>
      </c>
      <c r="F12" s="96">
        <f>SUM(D12*G12)</f>
        <v>250</v>
      </c>
      <c r="G12" s="98">
        <v>1000</v>
      </c>
      <c r="H12" s="63">
        <f t="shared" ref="H12:H13" si="0">SUM(E12/G12)</f>
        <v>0.5</v>
      </c>
      <c r="I12" s="66"/>
    </row>
    <row r="13" spans="2:9" x14ac:dyDescent="0.25">
      <c r="B13" s="93"/>
      <c r="C13" s="57" t="s">
        <v>78</v>
      </c>
      <c r="D13" s="99">
        <v>26</v>
      </c>
      <c r="E13" s="76">
        <f>SUM(E11/F11)*F13</f>
        <v>39</v>
      </c>
      <c r="F13" s="96">
        <f>SUM(G13*D13)</f>
        <v>26000</v>
      </c>
      <c r="G13" s="98">
        <v>1000</v>
      </c>
      <c r="H13" s="63">
        <f t="shared" si="0"/>
        <v>3.9E-2</v>
      </c>
      <c r="I13" s="66"/>
    </row>
    <row r="14" spans="2:9" x14ac:dyDescent="0.25">
      <c r="B14" s="93"/>
      <c r="C14" s="57"/>
      <c r="D14" s="99"/>
      <c r="E14" s="59"/>
      <c r="F14" s="96"/>
      <c r="G14" s="98"/>
      <c r="H14" s="63"/>
      <c r="I14" s="66"/>
    </row>
    <row r="15" spans="2:9" x14ac:dyDescent="0.25">
      <c r="B15" s="93" t="s">
        <v>98</v>
      </c>
      <c r="C15" s="58" t="s">
        <v>87</v>
      </c>
      <c r="D15" s="99">
        <v>280</v>
      </c>
      <c r="E15" s="75">
        <f>SUM($E$11/$F$11)*D15</f>
        <v>0.42</v>
      </c>
      <c r="F15" s="96">
        <f>SUM(D15*G15)</f>
        <v>280000</v>
      </c>
      <c r="G15" s="98">
        <v>1000</v>
      </c>
      <c r="H15" s="62">
        <f>SUM(H11:H13)*G15</f>
        <v>989</v>
      </c>
      <c r="I15" s="7"/>
    </row>
    <row r="16" spans="2:9" x14ac:dyDescent="0.25">
      <c r="B16" s="93"/>
      <c r="C16" s="58"/>
      <c r="D16" s="99"/>
      <c r="E16" s="62"/>
      <c r="F16" s="96"/>
      <c r="G16" s="98"/>
      <c r="H16" s="62"/>
      <c r="I16" s="7"/>
    </row>
    <row r="17" spans="2:9" ht="18.75" customHeight="1" x14ac:dyDescent="0.25">
      <c r="B17" s="93" t="s">
        <v>3</v>
      </c>
      <c r="C17" s="57" t="s">
        <v>70</v>
      </c>
      <c r="D17" s="100" t="s">
        <v>126</v>
      </c>
      <c r="E17" s="62">
        <v>0.3</v>
      </c>
      <c r="F17" s="96" t="e">
        <f>SUM(D17*G17)</f>
        <v>#VALUE!</v>
      </c>
      <c r="G17" s="98">
        <v>1000</v>
      </c>
      <c r="H17" s="62">
        <f t="shared" ref="H17:H19" si="1">SUM(E17*G17)</f>
        <v>300</v>
      </c>
      <c r="I17" s="7"/>
    </row>
    <row r="18" spans="2:9" x14ac:dyDescent="0.25">
      <c r="B18" s="1" t="s">
        <v>118</v>
      </c>
      <c r="C18" s="57" t="s">
        <v>73</v>
      </c>
      <c r="D18" s="100" t="s">
        <v>126</v>
      </c>
      <c r="E18" s="62">
        <v>0.3</v>
      </c>
      <c r="F18" s="96" t="e">
        <f t="shared" ref="F18:F20" si="2">SUM(D18*G18)</f>
        <v>#VALUE!</v>
      </c>
      <c r="G18" s="98">
        <v>1000</v>
      </c>
      <c r="H18" s="62">
        <f t="shared" si="1"/>
        <v>300</v>
      </c>
      <c r="I18" s="7"/>
    </row>
    <row r="19" spans="2:9" x14ac:dyDescent="0.25">
      <c r="B19" s="1" t="s">
        <v>118</v>
      </c>
      <c r="C19" s="57" t="s">
        <v>80</v>
      </c>
      <c r="D19" s="100" t="s">
        <v>126</v>
      </c>
      <c r="E19" s="62">
        <v>0.15</v>
      </c>
      <c r="F19" s="96" t="e">
        <f t="shared" si="2"/>
        <v>#VALUE!</v>
      </c>
      <c r="G19" s="98">
        <v>1000</v>
      </c>
      <c r="H19" s="62">
        <f t="shared" si="1"/>
        <v>150</v>
      </c>
      <c r="I19" s="7"/>
    </row>
    <row r="20" spans="2:9" ht="16.5" customHeight="1" x14ac:dyDescent="0.25">
      <c r="B20" s="1" t="s">
        <v>118</v>
      </c>
      <c r="C20" s="57" t="s">
        <v>79</v>
      </c>
      <c r="D20" s="101">
        <v>5</v>
      </c>
      <c r="E20" s="78">
        <v>1.25</v>
      </c>
      <c r="F20" s="96">
        <f t="shared" si="2"/>
        <v>15000</v>
      </c>
      <c r="G20" s="98">
        <v>3000</v>
      </c>
      <c r="H20" s="62">
        <f>SUM(E20*G20)</f>
        <v>3750</v>
      </c>
      <c r="I20" s="7"/>
    </row>
    <row r="21" spans="2:9" x14ac:dyDescent="0.25">
      <c r="B21" s="106" t="s">
        <v>99</v>
      </c>
      <c r="C21" s="58" t="s">
        <v>100</v>
      </c>
      <c r="D21" s="100" t="s">
        <v>126</v>
      </c>
      <c r="E21" s="94">
        <v>0.5</v>
      </c>
      <c r="F21" s="96" t="e">
        <f t="shared" ref="F21:F24" si="3">SUM(D21*G21)</f>
        <v>#VALUE!</v>
      </c>
      <c r="G21" s="98">
        <v>1000</v>
      </c>
      <c r="H21" s="62">
        <f t="shared" ref="H21:H24" si="4">SUM(E21*G21)</f>
        <v>500</v>
      </c>
      <c r="I21" s="7"/>
    </row>
    <row r="22" spans="2:9" x14ac:dyDescent="0.25">
      <c r="B22" s="106" t="s">
        <v>99</v>
      </c>
      <c r="C22" s="58" t="s">
        <v>102</v>
      </c>
      <c r="D22" s="100" t="s">
        <v>126</v>
      </c>
      <c r="E22" s="94">
        <v>0.15</v>
      </c>
      <c r="F22" s="96" t="e">
        <f t="shared" si="3"/>
        <v>#VALUE!</v>
      </c>
      <c r="G22" s="98">
        <v>1000</v>
      </c>
      <c r="H22" s="62">
        <f t="shared" si="4"/>
        <v>150</v>
      </c>
      <c r="I22" s="7"/>
    </row>
    <row r="23" spans="2:9" x14ac:dyDescent="0.25">
      <c r="B23" s="106" t="s">
        <v>99</v>
      </c>
      <c r="C23" s="58" t="s">
        <v>101</v>
      </c>
      <c r="D23" s="100" t="s">
        <v>126</v>
      </c>
      <c r="E23" s="94">
        <v>0.1</v>
      </c>
      <c r="F23" s="96" t="e">
        <f t="shared" si="3"/>
        <v>#VALUE!</v>
      </c>
      <c r="G23" s="98">
        <v>1000</v>
      </c>
      <c r="H23" s="62">
        <f t="shared" si="4"/>
        <v>100</v>
      </c>
      <c r="I23" s="7"/>
    </row>
    <row r="24" spans="2:9" x14ac:dyDescent="0.25">
      <c r="B24" s="106" t="s">
        <v>99</v>
      </c>
      <c r="C24" s="58" t="s">
        <v>59</v>
      </c>
      <c r="D24" s="100" t="s">
        <v>126</v>
      </c>
      <c r="E24" s="94">
        <v>0.15</v>
      </c>
      <c r="F24" s="96" t="e">
        <f t="shared" si="3"/>
        <v>#VALUE!</v>
      </c>
      <c r="G24" s="98">
        <v>1000</v>
      </c>
      <c r="H24" s="62">
        <f t="shared" si="4"/>
        <v>150</v>
      </c>
      <c r="I24" s="7"/>
    </row>
    <row r="25" spans="2:9" x14ac:dyDescent="0.25">
      <c r="B25" s="61"/>
      <c r="C25" s="58"/>
      <c r="D25" s="102"/>
      <c r="E25" s="64"/>
      <c r="F25" s="73"/>
      <c r="G25" s="74"/>
      <c r="H25" s="62"/>
      <c r="I25" s="7"/>
    </row>
    <row r="26" spans="2:9" ht="28.5" customHeight="1" x14ac:dyDescent="0.25">
      <c r="B26" s="87" t="s">
        <v>24</v>
      </c>
      <c r="C26" s="85" t="s">
        <v>93</v>
      </c>
      <c r="D26" s="103" t="s">
        <v>88</v>
      </c>
      <c r="E26" s="83" t="s">
        <v>89</v>
      </c>
      <c r="F26" s="84" t="s">
        <v>90</v>
      </c>
      <c r="G26" s="82" t="s">
        <v>91</v>
      </c>
      <c r="H26" s="83" t="s">
        <v>92</v>
      </c>
      <c r="I26" s="7"/>
    </row>
    <row r="27" spans="2:9" ht="15" customHeight="1" x14ac:dyDescent="0.25">
      <c r="B27" s="61" t="s">
        <v>119</v>
      </c>
      <c r="C27" s="58" t="s">
        <v>62</v>
      </c>
      <c r="D27" s="99">
        <v>3</v>
      </c>
      <c r="E27" s="75">
        <f>SUM(($E$11/$F$11)*D27)*1.13</f>
        <v>5.0850000000000001E-3</v>
      </c>
      <c r="F27" s="79">
        <v>13.63</v>
      </c>
      <c r="G27" s="70">
        <v>15</v>
      </c>
      <c r="H27" s="80">
        <f t="shared" ref="H27:H54" si="5">SUM(((F27/60)/60)*G27)+E27</f>
        <v>6.187666666666667E-2</v>
      </c>
      <c r="I27" s="7"/>
    </row>
    <row r="28" spans="2:9" x14ac:dyDescent="0.25">
      <c r="B28" s="61" t="s">
        <v>119</v>
      </c>
      <c r="C28" s="57" t="s">
        <v>63</v>
      </c>
      <c r="D28" s="99">
        <v>127</v>
      </c>
      <c r="E28" s="75">
        <f t="shared" ref="E28:E47" si="6">SUM(($E$11/$F$11)*D28)*1.13</f>
        <v>0.21526499999999998</v>
      </c>
      <c r="F28" s="79">
        <v>13.63</v>
      </c>
      <c r="G28" s="70">
        <v>10</v>
      </c>
      <c r="H28" s="80">
        <f t="shared" si="5"/>
        <v>0.25312611111111111</v>
      </c>
      <c r="I28" s="7"/>
    </row>
    <row r="29" spans="2:9" x14ac:dyDescent="0.25">
      <c r="B29" s="61" t="s">
        <v>119</v>
      </c>
      <c r="C29" s="57" t="s">
        <v>64</v>
      </c>
      <c r="D29" s="99">
        <v>5</v>
      </c>
      <c r="E29" s="75">
        <f t="shared" si="6"/>
        <v>8.4749999999999982E-3</v>
      </c>
      <c r="F29" s="79">
        <v>13.63</v>
      </c>
      <c r="G29" s="70">
        <v>8</v>
      </c>
      <c r="H29" s="80">
        <f t="shared" si="5"/>
        <v>3.8763888888888889E-2</v>
      </c>
      <c r="I29" s="7"/>
    </row>
    <row r="30" spans="2:9" x14ac:dyDescent="0.25">
      <c r="B30" s="1" t="s">
        <v>120</v>
      </c>
      <c r="C30" s="57" t="s">
        <v>65</v>
      </c>
      <c r="D30" s="99">
        <v>127</v>
      </c>
      <c r="E30" s="75">
        <f t="shared" si="6"/>
        <v>0.21526499999999998</v>
      </c>
      <c r="F30" s="79">
        <v>13.63</v>
      </c>
      <c r="G30" s="70">
        <v>18</v>
      </c>
      <c r="H30" s="80">
        <f t="shared" si="5"/>
        <v>0.28341499999999997</v>
      </c>
      <c r="I30" s="7"/>
    </row>
    <row r="31" spans="2:9" x14ac:dyDescent="0.25">
      <c r="B31" s="1" t="s">
        <v>120</v>
      </c>
      <c r="C31" s="57" t="s">
        <v>66</v>
      </c>
      <c r="D31" s="104">
        <v>5</v>
      </c>
      <c r="E31" s="75">
        <f t="shared" si="6"/>
        <v>8.4749999999999982E-3</v>
      </c>
      <c r="F31" s="79">
        <v>13.63</v>
      </c>
      <c r="G31" s="70">
        <v>10</v>
      </c>
      <c r="H31" s="80">
        <f t="shared" si="5"/>
        <v>4.6336111111111106E-2</v>
      </c>
      <c r="I31" s="7"/>
    </row>
    <row r="32" spans="2:9" x14ac:dyDescent="0.25">
      <c r="B32" s="1" t="s">
        <v>120</v>
      </c>
      <c r="C32" s="57" t="s">
        <v>81</v>
      </c>
      <c r="D32" s="104">
        <v>12</v>
      </c>
      <c r="E32" s="75">
        <f t="shared" si="6"/>
        <v>2.034E-2</v>
      </c>
      <c r="F32" s="79">
        <v>13.63</v>
      </c>
      <c r="G32" s="70">
        <v>6</v>
      </c>
      <c r="H32" s="80">
        <f t="shared" si="5"/>
        <v>4.3056666666666667E-2</v>
      </c>
      <c r="I32" s="7"/>
    </row>
    <row r="33" spans="2:9" x14ac:dyDescent="0.25">
      <c r="B33" s="61" t="s">
        <v>119</v>
      </c>
      <c r="C33" s="57" t="s">
        <v>67</v>
      </c>
      <c r="D33" s="104">
        <v>3</v>
      </c>
      <c r="E33" s="75">
        <f t="shared" si="6"/>
        <v>5.0850000000000001E-3</v>
      </c>
      <c r="F33" s="79">
        <v>13.63</v>
      </c>
      <c r="G33" s="70">
        <v>18</v>
      </c>
      <c r="H33" s="80">
        <f t="shared" si="5"/>
        <v>7.3235000000000008E-2</v>
      </c>
      <c r="I33" s="7"/>
    </row>
    <row r="34" spans="2:9" x14ac:dyDescent="0.25">
      <c r="B34" s="61" t="s">
        <v>119</v>
      </c>
      <c r="C34" s="57" t="s">
        <v>68</v>
      </c>
      <c r="D34" s="104">
        <v>3</v>
      </c>
      <c r="E34" s="75">
        <f t="shared" si="6"/>
        <v>5.0850000000000001E-3</v>
      </c>
      <c r="F34" s="79">
        <v>13.63</v>
      </c>
      <c r="G34" s="70">
        <v>8</v>
      </c>
      <c r="H34" s="80">
        <f t="shared" si="5"/>
        <v>3.5373888888888892E-2</v>
      </c>
      <c r="I34" s="7"/>
    </row>
    <row r="35" spans="2:9" x14ac:dyDescent="0.25">
      <c r="B35" s="1" t="s">
        <v>117</v>
      </c>
      <c r="C35" s="57" t="s">
        <v>69</v>
      </c>
      <c r="D35" s="104">
        <v>15</v>
      </c>
      <c r="E35" s="75">
        <f t="shared" si="6"/>
        <v>2.5424999999999996E-2</v>
      </c>
      <c r="F35" s="79">
        <v>13.63</v>
      </c>
      <c r="G35" s="70">
        <v>45</v>
      </c>
      <c r="H35" s="80">
        <f t="shared" si="5"/>
        <v>0.1958</v>
      </c>
      <c r="I35" s="7"/>
    </row>
    <row r="36" spans="2:9" x14ac:dyDescent="0.25">
      <c r="B36" s="106" t="s">
        <v>103</v>
      </c>
      <c r="C36" s="57" t="s">
        <v>53</v>
      </c>
      <c r="D36" s="100">
        <v>1</v>
      </c>
      <c r="E36" s="75">
        <f t="shared" si="6"/>
        <v>1.6949999999999999E-3</v>
      </c>
      <c r="F36" s="79">
        <v>13.63</v>
      </c>
      <c r="G36" s="77">
        <v>15</v>
      </c>
      <c r="H36" s="80">
        <f t="shared" si="5"/>
        <v>5.8486666666666673E-2</v>
      </c>
      <c r="I36" s="7"/>
    </row>
    <row r="37" spans="2:9" x14ac:dyDescent="0.25">
      <c r="B37" s="1" t="s">
        <v>117</v>
      </c>
      <c r="C37" s="57" t="s">
        <v>71</v>
      </c>
      <c r="D37" s="100">
        <v>3</v>
      </c>
      <c r="E37" s="75">
        <f t="shared" si="6"/>
        <v>5.0850000000000001E-3</v>
      </c>
      <c r="F37" s="79">
        <v>13.63</v>
      </c>
      <c r="G37" s="70">
        <v>8</v>
      </c>
      <c r="H37" s="80">
        <f t="shared" si="5"/>
        <v>3.5373888888888892E-2</v>
      </c>
      <c r="I37" s="7"/>
    </row>
    <row r="38" spans="2:9" x14ac:dyDescent="0.25">
      <c r="B38" s="106" t="s">
        <v>119</v>
      </c>
      <c r="C38" s="133" t="s">
        <v>72</v>
      </c>
      <c r="D38" s="100">
        <v>15</v>
      </c>
      <c r="E38" s="75">
        <f t="shared" si="6"/>
        <v>2.5424999999999996E-2</v>
      </c>
      <c r="F38" s="79">
        <v>13.63</v>
      </c>
      <c r="G38" s="70">
        <v>14</v>
      </c>
      <c r="H38" s="80">
        <f t="shared" si="5"/>
        <v>7.8430555555555559E-2</v>
      </c>
      <c r="I38" s="7"/>
    </row>
    <row r="39" spans="2:9" x14ac:dyDescent="0.25">
      <c r="B39" s="1" t="s">
        <v>120</v>
      </c>
      <c r="C39" s="57" t="s">
        <v>70</v>
      </c>
      <c r="D39" s="100">
        <v>1</v>
      </c>
      <c r="E39" s="75">
        <f t="shared" si="6"/>
        <v>1.6949999999999999E-3</v>
      </c>
      <c r="F39" s="79">
        <v>15</v>
      </c>
      <c r="G39" s="77">
        <v>12</v>
      </c>
      <c r="H39" s="80">
        <f t="shared" si="5"/>
        <v>5.1695000000000005E-2</v>
      </c>
      <c r="I39" s="7"/>
    </row>
    <row r="40" spans="2:9" x14ac:dyDescent="0.25">
      <c r="B40" s="1" t="s">
        <v>120</v>
      </c>
      <c r="C40" s="57" t="s">
        <v>73</v>
      </c>
      <c r="D40" s="99">
        <v>180</v>
      </c>
      <c r="E40" s="75">
        <f t="shared" si="6"/>
        <v>0.30509999999999998</v>
      </c>
      <c r="F40" s="79">
        <v>15</v>
      </c>
      <c r="G40" s="71">
        <v>6</v>
      </c>
      <c r="H40" s="80">
        <f t="shared" si="5"/>
        <v>0.3301</v>
      </c>
      <c r="I40" s="7"/>
    </row>
    <row r="41" spans="2:9" x14ac:dyDescent="0.25">
      <c r="B41" s="1" t="s">
        <v>120</v>
      </c>
      <c r="C41" s="57" t="s">
        <v>74</v>
      </c>
      <c r="D41" s="99">
        <v>90</v>
      </c>
      <c r="E41" s="75">
        <f t="shared" si="6"/>
        <v>0.15254999999999999</v>
      </c>
      <c r="F41" s="79">
        <v>15</v>
      </c>
      <c r="G41" s="71">
        <v>12</v>
      </c>
      <c r="H41" s="80">
        <f t="shared" si="5"/>
        <v>0.20255000000000001</v>
      </c>
      <c r="I41" s="7"/>
    </row>
    <row r="42" spans="2:9" x14ac:dyDescent="0.25">
      <c r="B42" s="106" t="s">
        <v>104</v>
      </c>
      <c r="C42" s="57" t="s">
        <v>56</v>
      </c>
      <c r="D42" s="100">
        <v>15</v>
      </c>
      <c r="E42" s="75">
        <f t="shared" si="6"/>
        <v>2.5424999999999996E-2</v>
      </c>
      <c r="F42" s="79">
        <v>13.63</v>
      </c>
      <c r="G42" s="77">
        <v>12</v>
      </c>
      <c r="H42" s="80">
        <f t="shared" si="5"/>
        <v>7.0858333333333329E-2</v>
      </c>
      <c r="I42" s="7"/>
    </row>
    <row r="43" spans="2:9" x14ac:dyDescent="0.25">
      <c r="B43" s="1" t="s">
        <v>117</v>
      </c>
      <c r="C43" s="57" t="s">
        <v>55</v>
      </c>
      <c r="D43" s="97">
        <v>3</v>
      </c>
      <c r="E43" s="75">
        <f t="shared" si="6"/>
        <v>5.0850000000000001E-3</v>
      </c>
      <c r="F43" s="79">
        <v>13.63</v>
      </c>
      <c r="G43" s="70">
        <v>4</v>
      </c>
      <c r="H43" s="80">
        <f t="shared" si="5"/>
        <v>2.0229444444444446E-2</v>
      </c>
      <c r="I43" s="7"/>
    </row>
    <row r="44" spans="2:9" x14ac:dyDescent="0.25">
      <c r="B44" s="1" t="s">
        <v>117</v>
      </c>
      <c r="C44" s="57" t="s">
        <v>58</v>
      </c>
      <c r="D44" s="97">
        <v>30</v>
      </c>
      <c r="E44" s="75">
        <f t="shared" si="6"/>
        <v>5.0849999999999992E-2</v>
      </c>
      <c r="F44" s="79">
        <v>13.63</v>
      </c>
      <c r="G44" s="70">
        <v>8</v>
      </c>
      <c r="H44" s="80">
        <f t="shared" si="5"/>
        <v>8.1138888888888885E-2</v>
      </c>
      <c r="I44" s="7"/>
    </row>
    <row r="45" spans="2:9" x14ac:dyDescent="0.25">
      <c r="B45" s="1" t="s">
        <v>117</v>
      </c>
      <c r="C45" s="57" t="s">
        <v>60</v>
      </c>
      <c r="D45" s="97">
        <v>0</v>
      </c>
      <c r="E45" s="75">
        <f t="shared" si="6"/>
        <v>0</v>
      </c>
      <c r="F45" s="79">
        <v>13.63</v>
      </c>
      <c r="G45" s="70">
        <v>6</v>
      </c>
      <c r="H45" s="80">
        <f t="shared" si="5"/>
        <v>2.2716666666666666E-2</v>
      </c>
      <c r="I45" s="7"/>
    </row>
    <row r="46" spans="2:9" x14ac:dyDescent="0.25">
      <c r="B46" s="1" t="s">
        <v>117</v>
      </c>
      <c r="C46" s="57" t="s">
        <v>57</v>
      </c>
      <c r="D46" s="97">
        <v>3</v>
      </c>
      <c r="E46" s="75">
        <f t="shared" si="6"/>
        <v>5.0850000000000001E-3</v>
      </c>
      <c r="F46" s="79">
        <v>15</v>
      </c>
      <c r="G46" s="70">
        <v>25</v>
      </c>
      <c r="H46" s="80">
        <f t="shared" si="5"/>
        <v>0.10925166666666668</v>
      </c>
      <c r="I46" s="7"/>
    </row>
    <row r="47" spans="2:9" x14ac:dyDescent="0.25">
      <c r="B47" s="1" t="s">
        <v>117</v>
      </c>
      <c r="C47" s="57" t="s">
        <v>94</v>
      </c>
      <c r="D47" s="99">
        <v>15</v>
      </c>
      <c r="E47" s="75">
        <f t="shared" si="6"/>
        <v>2.5424999999999996E-2</v>
      </c>
      <c r="F47" s="69">
        <v>3</v>
      </c>
      <c r="G47" s="59">
        <f>SUM(G27:G46)*0.3</f>
        <v>78</v>
      </c>
      <c r="H47" s="80">
        <f t="shared" si="5"/>
        <v>9.0425000000000005E-2</v>
      </c>
      <c r="I47" s="7"/>
    </row>
    <row r="48" spans="2:9" x14ac:dyDescent="0.25">
      <c r="B48" s="106" t="s">
        <v>121</v>
      </c>
      <c r="C48" s="57" t="s">
        <v>115</v>
      </c>
      <c r="D48" s="99" t="s">
        <v>116</v>
      </c>
      <c r="E48" s="75">
        <f>SUM(E21:E24)</f>
        <v>0.9</v>
      </c>
      <c r="F48" s="69">
        <v>13.63</v>
      </c>
      <c r="G48" s="59">
        <v>7</v>
      </c>
      <c r="H48" s="80">
        <f t="shared" si="5"/>
        <v>0.92650277777777779</v>
      </c>
      <c r="I48" s="7"/>
    </row>
    <row r="49" spans="2:9" ht="15.75" thickBot="1" x14ac:dyDescent="0.3">
      <c r="B49" s="8" t="s">
        <v>122</v>
      </c>
      <c r="C49" s="123"/>
      <c r="D49" s="124"/>
      <c r="E49" s="125"/>
      <c r="F49" s="126"/>
      <c r="G49" s="127"/>
      <c r="H49" s="128">
        <f>SUM(H27:H47)</f>
        <v>2.1822394444444444</v>
      </c>
      <c r="I49" s="7"/>
    </row>
    <row r="50" spans="2:9" ht="15.75" thickTop="1" x14ac:dyDescent="0.25">
      <c r="B50" s="2" t="s">
        <v>4</v>
      </c>
      <c r="C50" s="57"/>
      <c r="D50" s="99"/>
      <c r="E50" s="62"/>
      <c r="F50" s="69"/>
      <c r="G50" s="59"/>
      <c r="H50" s="119"/>
      <c r="I50" s="7"/>
    </row>
    <row r="51" spans="2:9" ht="15" customHeight="1" x14ac:dyDescent="0.25">
      <c r="B51" s="106" t="s">
        <v>104</v>
      </c>
      <c r="C51" s="58" t="s">
        <v>75</v>
      </c>
      <c r="D51" s="99"/>
      <c r="E51" s="39">
        <v>0.12</v>
      </c>
      <c r="F51" s="40">
        <v>3</v>
      </c>
      <c r="G51" s="59">
        <v>12</v>
      </c>
      <c r="H51" s="39">
        <f t="shared" si="5"/>
        <v>0.13</v>
      </c>
      <c r="I51" s="7"/>
    </row>
    <row r="52" spans="2:9" x14ac:dyDescent="0.25">
      <c r="B52" s="106" t="s">
        <v>104</v>
      </c>
      <c r="C52" s="58" t="s">
        <v>5</v>
      </c>
      <c r="D52" s="99"/>
      <c r="E52" s="39">
        <v>0.02</v>
      </c>
      <c r="F52" s="41">
        <v>3</v>
      </c>
      <c r="G52" s="59">
        <v>3</v>
      </c>
      <c r="H52" s="39">
        <f t="shared" si="5"/>
        <v>2.2499999999999999E-2</v>
      </c>
      <c r="I52" s="7"/>
    </row>
    <row r="53" spans="2:9" x14ac:dyDescent="0.25">
      <c r="B53" s="106" t="s">
        <v>104</v>
      </c>
      <c r="C53" s="58" t="s">
        <v>76</v>
      </c>
      <c r="D53" s="99"/>
      <c r="E53" s="39">
        <v>0.5</v>
      </c>
      <c r="F53" s="41">
        <v>3</v>
      </c>
      <c r="G53" s="59"/>
      <c r="H53" s="39">
        <f t="shared" si="5"/>
        <v>0.5</v>
      </c>
      <c r="I53" s="7"/>
    </row>
    <row r="54" spans="2:9" x14ac:dyDescent="0.25">
      <c r="B54" s="106" t="s">
        <v>104</v>
      </c>
      <c r="C54" s="58" t="s">
        <v>61</v>
      </c>
      <c r="D54" s="99"/>
      <c r="E54" s="39">
        <v>0.05</v>
      </c>
      <c r="F54" s="41">
        <v>3</v>
      </c>
      <c r="G54" s="59">
        <v>1.5</v>
      </c>
      <c r="H54" s="39">
        <f t="shared" si="5"/>
        <v>5.1250000000000004E-2</v>
      </c>
      <c r="I54" s="7"/>
    </row>
    <row r="55" spans="2:9" ht="15.75" thickBot="1" x14ac:dyDescent="0.3">
      <c r="B55" s="8" t="s">
        <v>123</v>
      </c>
      <c r="C55" s="42"/>
      <c r="D55" s="42"/>
      <c r="E55" s="43">
        <f>SUM(H51:H54)+H49</f>
        <v>2.8859894444444443</v>
      </c>
      <c r="F55" s="44"/>
      <c r="G55" s="42">
        <f>SUM(G27:G54)</f>
        <v>361.5</v>
      </c>
      <c r="H55" s="137">
        <f>SUM(E55*1000)</f>
        <v>2885.9894444444444</v>
      </c>
      <c r="I55" s="67"/>
    </row>
    <row r="56" spans="2:9" ht="15.75" thickTop="1" x14ac:dyDescent="0.25">
      <c r="B56" s="129" t="s">
        <v>129</v>
      </c>
      <c r="C56" s="130">
        <v>1000</v>
      </c>
      <c r="D56" s="53"/>
      <c r="E56" s="131">
        <f>SUM(C56/G11)</f>
        <v>1</v>
      </c>
      <c r="F56" s="107"/>
      <c r="G56" s="45"/>
      <c r="H56" s="138">
        <v>1000</v>
      </c>
      <c r="I56" s="67"/>
    </row>
    <row r="57" spans="2:9" x14ac:dyDescent="0.25">
      <c r="B57" s="5"/>
      <c r="C57" s="45"/>
      <c r="D57" s="45"/>
      <c r="E57" s="45"/>
      <c r="F57" s="46"/>
      <c r="G57" s="45"/>
      <c r="H57" s="47"/>
      <c r="I57" s="67"/>
    </row>
    <row r="58" spans="2:9" x14ac:dyDescent="0.25">
      <c r="B58" s="35" t="s">
        <v>46</v>
      </c>
      <c r="C58" s="122">
        <v>1</v>
      </c>
      <c r="D58" s="48"/>
      <c r="E58" s="51">
        <f>SUM(H58/1000)</f>
        <v>2.8859894444444443</v>
      </c>
      <c r="F58" s="50"/>
      <c r="G58" s="49"/>
      <c r="H58" s="139">
        <f>SUM(H55*C58)</f>
        <v>2885.9894444444444</v>
      </c>
      <c r="I58" s="68"/>
    </row>
    <row r="59" spans="2:9" ht="15.75" thickBot="1" x14ac:dyDescent="0.3">
      <c r="B59" s="8" t="s">
        <v>10</v>
      </c>
      <c r="C59" s="42" t="s">
        <v>113</v>
      </c>
      <c r="D59" s="42"/>
      <c r="E59" s="43">
        <f>SUM(H59/1000)</f>
        <v>6.7719788888888885</v>
      </c>
      <c r="F59" s="52"/>
      <c r="G59" s="42"/>
      <c r="H59" s="137">
        <f>SUM(H55:H58)</f>
        <v>6771.9788888888888</v>
      </c>
      <c r="I59" s="67"/>
    </row>
    <row r="60" spans="2:9" ht="15.75" customHeight="1" thickTop="1" x14ac:dyDescent="0.25">
      <c r="B60" s="2" t="s">
        <v>49</v>
      </c>
      <c r="C60" s="38"/>
      <c r="D60" s="38"/>
      <c r="E60" s="134" t="s">
        <v>128</v>
      </c>
      <c r="F60" s="53"/>
      <c r="G60" s="38"/>
      <c r="H60" s="140"/>
      <c r="I60" s="6"/>
    </row>
    <row r="61" spans="2:9" x14ac:dyDescent="0.25">
      <c r="B61" s="1" t="s">
        <v>21</v>
      </c>
      <c r="C61" s="54">
        <v>1000</v>
      </c>
      <c r="D61" s="55"/>
      <c r="E61" s="39">
        <f>SUM(H61/1000)</f>
        <v>0.8</v>
      </c>
      <c r="F61" s="40"/>
      <c r="G61" s="38"/>
      <c r="H61" s="141">
        <v>800</v>
      </c>
      <c r="I61" s="7"/>
    </row>
    <row r="62" spans="2:9" x14ac:dyDescent="0.25">
      <c r="B62" s="1" t="s">
        <v>20</v>
      </c>
      <c r="C62" s="121">
        <v>0.15</v>
      </c>
      <c r="D62" s="55"/>
      <c r="E62" s="39">
        <f t="shared" ref="E62:E63" si="7">SUM(H62/1000)</f>
        <v>1.0157968333333334</v>
      </c>
      <c r="F62" s="53"/>
      <c r="G62" s="38"/>
      <c r="H62" s="141">
        <f>SUM(H59*C62)</f>
        <v>1015.7968333333333</v>
      </c>
      <c r="I62" s="7"/>
    </row>
    <row r="63" spans="2:9" x14ac:dyDescent="0.25">
      <c r="B63" s="1" t="s">
        <v>47</v>
      </c>
      <c r="C63" s="54">
        <v>1000</v>
      </c>
      <c r="D63" s="55"/>
      <c r="E63" s="39">
        <f t="shared" si="7"/>
        <v>0.15</v>
      </c>
      <c r="F63" s="56"/>
      <c r="G63" s="38"/>
      <c r="H63" s="141">
        <v>150</v>
      </c>
      <c r="I63" s="7"/>
    </row>
    <row r="64" spans="2:9" ht="15.75" thickBot="1" x14ac:dyDescent="0.3">
      <c r="B64" s="8" t="s">
        <v>7</v>
      </c>
      <c r="C64" s="42"/>
      <c r="D64" s="42"/>
      <c r="E64" s="43">
        <f>SUM(E61:E63)+E59</f>
        <v>8.7377757222222225</v>
      </c>
      <c r="F64" s="52"/>
      <c r="G64" s="42"/>
      <c r="H64" s="137">
        <f>SUM(H59:H63)</f>
        <v>8737.7757222222226</v>
      </c>
      <c r="I64" s="67"/>
    </row>
    <row r="65" spans="2:9" ht="15.75" thickTop="1" x14ac:dyDescent="0.25">
      <c r="B65" s="5" t="s">
        <v>133</v>
      </c>
      <c r="C65" s="5" t="s">
        <v>131</v>
      </c>
      <c r="D65" s="5"/>
      <c r="E65" s="67">
        <v>27.99</v>
      </c>
      <c r="F65" s="5"/>
      <c r="G65" s="5"/>
      <c r="H65" s="142">
        <f>SUM(E65*1000)</f>
        <v>27990</v>
      </c>
      <c r="I65" s="67"/>
    </row>
    <row r="66" spans="2:9" x14ac:dyDescent="0.25">
      <c r="B66" s="2" t="s">
        <v>54</v>
      </c>
      <c r="E66" s="10">
        <f>SUM(E65-E64)</f>
        <v>19.252224277777778</v>
      </c>
      <c r="H66" s="142">
        <f>SUM(E66*1000)</f>
        <v>19252.224277777779</v>
      </c>
      <c r="I66" s="1" t="s">
        <v>132</v>
      </c>
    </row>
    <row r="67" spans="2:9" x14ac:dyDescent="0.25">
      <c r="H67" s="10"/>
    </row>
    <row r="68" spans="2:9" x14ac:dyDescent="0.25">
      <c r="H68" s="4"/>
    </row>
  </sheetData>
  <mergeCells count="2">
    <mergeCell ref="B2:H2"/>
    <mergeCell ref="F4:F5"/>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Cost Estimate Crochet Cat</vt:lpstr>
      <vt:lpstr>Worked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2017-11-08T08:16:17Z</dcterms:created>
  <dcterms:modified xsi:type="dcterms:W3CDTF">2018-08-01T03:58:41Z</dcterms:modified>
</cp:coreProperties>
</file>